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007"/>
  <workbookPr checkCompatibility="1" autoCompressPictures="0"/>
  <bookViews>
    <workbookView xWindow="33180" yWindow="0" windowWidth="25600" windowHeight="16080"/>
  </bookViews>
  <sheets>
    <sheet name="C1. Balance" sheetId="8" r:id="rId1"/>
    <sheet name="C2. Deficits" sheetId="9" r:id="rId2"/>
    <sheet name="C3. Workers per Beneficiary" sheetId="10" r:id="rId3"/>
    <sheet name="Deficits" sheetId="7" r:id="rId4"/>
    <sheet name="Deficits raw" sheetId="4" state="hidden" r:id="rId5"/>
    <sheet name="CPI" sheetId="6" state="hidden" r:id="rId6"/>
    <sheet name="Deficits nominal" sheetId="2" r:id="rId7"/>
    <sheet name="Workers per Beneficiary" sheetId="1" r:id="rId8"/>
  </sheets>
  <definedNames>
    <definedName name="_xlnm._FilterDatabase" localSheetId="3" hidden="1">Deficits!$A$1:$J$163</definedName>
    <definedName name="_xlnm._FilterDatabase" localSheetId="6" hidden="1">'Deficits nominal'!$A$1:$J$110</definedName>
    <definedName name="_xlnm._FilterDatabase" localSheetId="4" hidden="1">'Deficits raw'!$A$1:$J$110</definedName>
    <definedName name="_xlnm._FilterDatabase" localSheetId="7" hidden="1">'Workers per Beneficiary'!$E$6:$E$8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3" i="6" l="1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B88" i="7"/>
  <c r="B83" i="7"/>
  <c r="C83" i="7"/>
  <c r="D83" i="7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B163" i="7"/>
  <c r="C163" i="7"/>
  <c r="D163" i="7"/>
  <c r="B142" i="7"/>
  <c r="C142" i="7"/>
  <c r="D142" i="7"/>
  <c r="B143" i="7"/>
  <c r="C143" i="7"/>
  <c r="D143" i="7"/>
  <c r="B144" i="7"/>
  <c r="C144" i="7"/>
  <c r="D144" i="7"/>
  <c r="B145" i="7"/>
  <c r="C145" i="7"/>
  <c r="D145" i="7"/>
  <c r="B146" i="7"/>
  <c r="C146" i="7"/>
  <c r="D146" i="7"/>
  <c r="B147" i="7"/>
  <c r="C147" i="7"/>
  <c r="D147" i="7"/>
  <c r="B148" i="7"/>
  <c r="C148" i="7"/>
  <c r="D148" i="7"/>
  <c r="B149" i="7"/>
  <c r="C149" i="7"/>
  <c r="D149" i="7"/>
  <c r="B150" i="7"/>
  <c r="C150" i="7"/>
  <c r="D150" i="7"/>
  <c r="B151" i="7"/>
  <c r="C151" i="7"/>
  <c r="D151" i="7"/>
  <c r="B152" i="7"/>
  <c r="C152" i="7"/>
  <c r="D152" i="7"/>
  <c r="B153" i="7"/>
  <c r="C153" i="7"/>
  <c r="D153" i="7"/>
  <c r="B154" i="7"/>
  <c r="C154" i="7"/>
  <c r="D154" i="7"/>
  <c r="B155" i="7"/>
  <c r="C155" i="7"/>
  <c r="D155" i="7"/>
  <c r="B156" i="7"/>
  <c r="C156" i="7"/>
  <c r="D156" i="7"/>
  <c r="B157" i="7"/>
  <c r="C157" i="7"/>
  <c r="D157" i="7"/>
  <c r="B158" i="7"/>
  <c r="C158" i="7"/>
  <c r="D158" i="7"/>
  <c r="B159" i="7"/>
  <c r="C159" i="7"/>
  <c r="D159" i="7"/>
  <c r="B160" i="7"/>
  <c r="C160" i="7"/>
  <c r="D160" i="7"/>
  <c r="B161" i="7"/>
  <c r="C161" i="7"/>
  <c r="D161" i="7"/>
  <c r="B162" i="7"/>
  <c r="C162" i="7"/>
  <c r="D162" i="7"/>
  <c r="B141" i="7"/>
  <c r="C141" i="7"/>
  <c r="D141" i="7"/>
  <c r="B140" i="7"/>
  <c r="C140" i="7"/>
  <c r="D140" i="7"/>
  <c r="O103" i="6"/>
  <c r="B115" i="7"/>
  <c r="C115" i="7"/>
  <c r="D115" i="7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C136" i="7"/>
  <c r="B117" i="7"/>
  <c r="C117" i="7"/>
  <c r="D117" i="7"/>
  <c r="B118" i="7"/>
  <c r="C118" i="7"/>
  <c r="D118" i="7"/>
  <c r="B119" i="7"/>
  <c r="C119" i="7"/>
  <c r="D119" i="7"/>
  <c r="B120" i="7"/>
  <c r="C120" i="7"/>
  <c r="D120" i="7"/>
  <c r="B121" i="7"/>
  <c r="C121" i="7"/>
  <c r="D121" i="7"/>
  <c r="B122" i="7"/>
  <c r="C122" i="7"/>
  <c r="D122" i="7"/>
  <c r="B123" i="7"/>
  <c r="C123" i="7"/>
  <c r="D123" i="7"/>
  <c r="B124" i="7"/>
  <c r="C124" i="7"/>
  <c r="D124" i="7"/>
  <c r="B125" i="7"/>
  <c r="C125" i="7"/>
  <c r="D125" i="7"/>
  <c r="B126" i="7"/>
  <c r="C126" i="7"/>
  <c r="D126" i="7"/>
  <c r="B127" i="7"/>
  <c r="C127" i="7"/>
  <c r="D127" i="7"/>
  <c r="B128" i="7"/>
  <c r="C128" i="7"/>
  <c r="D128" i="7"/>
  <c r="B129" i="7"/>
  <c r="C129" i="7"/>
  <c r="D129" i="7"/>
  <c r="B130" i="7"/>
  <c r="C130" i="7"/>
  <c r="D130" i="7"/>
  <c r="B131" i="7"/>
  <c r="C131" i="7"/>
  <c r="D131" i="7"/>
  <c r="B132" i="7"/>
  <c r="C132" i="7"/>
  <c r="D132" i="7"/>
  <c r="B133" i="7"/>
  <c r="C133" i="7"/>
  <c r="D133" i="7"/>
  <c r="B134" i="7"/>
  <c r="C134" i="7"/>
  <c r="D134" i="7"/>
  <c r="B135" i="7"/>
  <c r="C135" i="7"/>
  <c r="D135" i="7"/>
  <c r="B136" i="7"/>
  <c r="D136" i="7"/>
  <c r="O125" i="6"/>
  <c r="B137" i="7"/>
  <c r="C137" i="7"/>
  <c r="D137" i="7"/>
  <c r="O126" i="6"/>
  <c r="B138" i="7"/>
  <c r="C138" i="7"/>
  <c r="D138" i="7"/>
  <c r="B116" i="7"/>
  <c r="C116" i="7"/>
  <c r="D116" i="7"/>
  <c r="B37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8" i="7"/>
  <c r="C48" i="7"/>
  <c r="D48" i="7"/>
  <c r="B53" i="7"/>
  <c r="C53" i="7"/>
  <c r="D53" i="7"/>
  <c r="B58" i="7"/>
  <c r="C58" i="7"/>
  <c r="D58" i="7"/>
  <c r="B63" i="7"/>
  <c r="C63" i="7"/>
  <c r="D63" i="7"/>
  <c r="B68" i="7"/>
  <c r="C68" i="7"/>
  <c r="D68" i="7"/>
  <c r="B73" i="7"/>
  <c r="C73" i="7"/>
  <c r="D73" i="7"/>
  <c r="B78" i="7"/>
  <c r="C78" i="7"/>
  <c r="D78" i="7"/>
  <c r="C88" i="7"/>
  <c r="D88" i="7"/>
  <c r="N122" i="6"/>
  <c r="B93" i="7"/>
  <c r="C93" i="7"/>
  <c r="D93" i="7"/>
  <c r="N123" i="6"/>
  <c r="B98" i="7"/>
  <c r="C98" i="7"/>
  <c r="D98" i="7"/>
  <c r="N124" i="6"/>
  <c r="B103" i="7"/>
  <c r="C103" i="7"/>
  <c r="D103" i="7"/>
  <c r="N125" i="6"/>
  <c r="B108" i="7"/>
  <c r="C108" i="7"/>
  <c r="D108" i="7"/>
  <c r="N126" i="6"/>
  <c r="B113" i="7"/>
  <c r="C113" i="7"/>
  <c r="D113" i="7"/>
  <c r="B38" i="7"/>
  <c r="C38" i="7"/>
  <c r="D38" i="7"/>
  <c r="C37" i="7"/>
  <c r="D37" i="7"/>
  <c r="B35" i="7"/>
  <c r="B31" i="7"/>
  <c r="C31" i="7"/>
  <c r="D31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2" i="7"/>
  <c r="C32" i="7"/>
  <c r="D32" i="7"/>
  <c r="B33" i="7"/>
  <c r="C33" i="7"/>
  <c r="D33" i="7"/>
  <c r="B34" i="7"/>
  <c r="C34" i="7"/>
  <c r="D34" i="7"/>
  <c r="C35" i="7"/>
  <c r="D35" i="7"/>
  <c r="B8" i="7"/>
  <c r="C8" i="7"/>
  <c r="D8" i="7"/>
  <c r="B7" i="7"/>
  <c r="C7" i="7"/>
  <c r="D7" i="7"/>
  <c r="B35" i="4"/>
  <c r="D35" i="4"/>
  <c r="B34" i="4"/>
  <c r="D34" i="4"/>
  <c r="B33" i="4"/>
  <c r="D33" i="4"/>
  <c r="B32" i="4"/>
  <c r="D32" i="4"/>
  <c r="B31" i="4"/>
  <c r="D31" i="4"/>
  <c r="B30" i="4"/>
  <c r="D30" i="4"/>
  <c r="B29" i="4"/>
  <c r="D29" i="4"/>
  <c r="B28" i="4"/>
  <c r="D28" i="4"/>
  <c r="B27" i="4"/>
  <c r="D27" i="4"/>
  <c r="B26" i="4"/>
  <c r="D26" i="4"/>
  <c r="B25" i="4"/>
  <c r="D25" i="4"/>
  <c r="B24" i="4"/>
  <c r="D24" i="4"/>
  <c r="B23" i="4"/>
  <c r="D23" i="4"/>
  <c r="B22" i="4"/>
  <c r="D22" i="4"/>
  <c r="B21" i="4"/>
  <c r="D21" i="4"/>
  <c r="B20" i="4"/>
  <c r="D20" i="4"/>
  <c r="B19" i="4"/>
  <c r="D19" i="4"/>
  <c r="B18" i="4"/>
  <c r="D18" i="4"/>
  <c r="B17" i="4"/>
  <c r="D17" i="4"/>
  <c r="B16" i="4"/>
  <c r="D16" i="4"/>
  <c r="B15" i="4"/>
  <c r="D15" i="4"/>
  <c r="B14" i="4"/>
  <c r="D14" i="4"/>
  <c r="B13" i="4"/>
  <c r="D13" i="4"/>
  <c r="B12" i="4"/>
  <c r="D12" i="4"/>
  <c r="B11" i="4"/>
  <c r="D11" i="4"/>
  <c r="B10" i="4"/>
  <c r="D10" i="4"/>
  <c r="B9" i="4"/>
  <c r="D9" i="4"/>
  <c r="B8" i="4"/>
  <c r="D8" i="4"/>
  <c r="B7" i="4"/>
  <c r="D7" i="4"/>
</calcChain>
</file>

<file path=xl/comments1.xml><?xml version="1.0" encoding="utf-8"?>
<comments xmlns="http://schemas.openxmlformats.org/spreadsheetml/2006/main">
  <authors>
    <author>Andrea Castillo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Andrea Castillo:</t>
        </r>
        <r>
          <rPr>
            <sz val="9"/>
            <color indexed="81"/>
            <rFont val="Tahoma"/>
            <family val="2"/>
          </rPr>
          <t xml:space="preserve">
Historical data from Table V1.A3</t>
        </r>
      </text>
    </comment>
  </commentList>
</comments>
</file>

<file path=xl/comments2.xml><?xml version="1.0" encoding="utf-8"?>
<comments xmlns="http://schemas.openxmlformats.org/spreadsheetml/2006/main">
  <authors>
    <author>Andrea Castillo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Andrea Castillo:</t>
        </r>
        <r>
          <rPr>
            <sz val="9"/>
            <color indexed="81"/>
            <rFont val="Tahoma"/>
            <family val="2"/>
          </rPr>
          <t xml:space="preserve">
Historical data from Table V1.A3</t>
        </r>
      </text>
    </comment>
  </commentList>
</comments>
</file>

<file path=xl/comments3.xml><?xml version="1.0" encoding="utf-8"?>
<comments xmlns="http://schemas.openxmlformats.org/spreadsheetml/2006/main">
  <authors>
    <author>Andrea Castillo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Andrea Castillo:</t>
        </r>
        <r>
          <rPr>
            <sz val="9"/>
            <color indexed="81"/>
            <rFont val="Tahoma"/>
            <family val="2"/>
          </rPr>
          <t xml:space="preserve">
Historical data from Table V1.A3</t>
        </r>
      </text>
    </comment>
  </commentList>
</comments>
</file>

<file path=xl/sharedStrings.xml><?xml version="1.0" encoding="utf-8"?>
<sst xmlns="http://schemas.openxmlformats.org/spreadsheetml/2006/main" count="93" uniqueCount="43">
  <si>
    <t>From the 2014 OASDI Trustee Report</t>
  </si>
  <si>
    <t>Table IV.B2.—Covered Workers and Beneficiaries, Calendar Years 1945-2090</t>
  </si>
  <si>
    <t>OASDI</t>
  </si>
  <si>
    <t>Historical data:</t>
  </si>
  <si>
    <t>Intermediate:</t>
  </si>
  <si>
    <t>Covered workers (thousands)</t>
  </si>
  <si>
    <t>OASI</t>
  </si>
  <si>
    <t>DI</t>
  </si>
  <si>
    <t>-</t>
  </si>
  <si>
    <t>Covered workers per OASDI beneficiary</t>
  </si>
  <si>
    <t>OASDI beneficiaries per 100 covered workers</t>
  </si>
  <si>
    <t>Beneficiaries (thousands)</t>
  </si>
  <si>
    <t>a</t>
  </si>
  <si>
    <t>Low-cost:</t>
  </si>
  <si>
    <t>High-cost:</t>
  </si>
  <si>
    <t>Non-interest income</t>
  </si>
  <si>
    <t>Cost</t>
  </si>
  <si>
    <t>Balance</t>
  </si>
  <si>
    <t>HI</t>
  </si>
  <si>
    <t>Combined</t>
  </si>
  <si>
    <t>[in billions]</t>
  </si>
  <si>
    <t>Table VI.G9.—OASDI and HI Annual Non-interest Income, Cost, and Balance in Current Dollars, Calendar Years 2014-90</t>
  </si>
  <si>
    <t>Historical:</t>
  </si>
  <si>
    <t>Year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</si>
  <si>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</si>
  <si>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</si>
  <si>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</si>
  <si>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</si>
  <si>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</si>
  <si>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</si>
  <si>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</si>
  <si>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</si>
  <si>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</si>
  <si>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</si>
  <si>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</si>
  <si>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</si>
  <si>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Avg. (Intermediate)</t>
  </si>
  <si>
    <t>Avg (Low Cost)</t>
  </si>
  <si>
    <t>Avg (High Cost)</t>
  </si>
  <si>
    <t>[in billions of 2013 dollars]</t>
  </si>
  <si>
    <t>Int</t>
  </si>
  <si>
    <t>low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</si>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</sst>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 Unicode MS"/>
      <family val="2"/>
    </font>
    <font>
      <b/>
      <sz val="10"/>
      <color rgb="FF000000"/>
      <name val="Arial Unicode MS"/>
      <family val="2"/>
    </font>
    <font>
      <u/>
      <sz val="11"/>
      <color theme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1"/>
    <xf numFmtId="3" fontId="0" fillId="0" borderId="0" xfId="0" applyNumberFormat="1"/>
    <xf numFmtId="0" fontId="1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0" fillId="0" borderId="3" xfId="0" applyBorder="1"/>
    <xf numFmtId="0" fontId="0" fillId="7" borderId="4" xfId="0" applyFill="1" applyBorder="1"/>
    <xf numFmtId="0" fontId="0" fillId="7" borderId="11" xfId="0" applyFill="1" applyBorder="1"/>
    <xf numFmtId="0" fontId="0" fillId="0" borderId="0" xfId="0" applyBorder="1"/>
    <xf numFmtId="0" fontId="0" fillId="7" borderId="12" xfId="0" applyFill="1" applyBorder="1"/>
    <xf numFmtId="3" fontId="0" fillId="7" borderId="11" xfId="0" applyNumberFormat="1" applyFill="1" applyBorder="1"/>
    <xf numFmtId="3" fontId="0" fillId="7" borderId="12" xfId="0" applyNumberFormat="1" applyFill="1" applyBorder="1"/>
    <xf numFmtId="3" fontId="0" fillId="7" borderId="5" xfId="0" applyNumberFormat="1" applyFill="1" applyBorder="1"/>
    <xf numFmtId="3" fontId="0" fillId="7" borderId="7" xfId="0" applyNumberFormat="1" applyFill="1" applyBorder="1"/>
    <xf numFmtId="0" fontId="0" fillId="11" borderId="4" xfId="0" applyFill="1" applyBorder="1"/>
    <xf numFmtId="0" fontId="0" fillId="11" borderId="12" xfId="0" applyFill="1" applyBorder="1"/>
    <xf numFmtId="3" fontId="0" fillId="11" borderId="12" xfId="0" applyNumberFormat="1" applyFill="1" applyBorder="1"/>
    <xf numFmtId="3" fontId="0" fillId="11" borderId="7" xfId="0" applyNumberFormat="1" applyFill="1" applyBorder="1"/>
    <xf numFmtId="3" fontId="0" fillId="14" borderId="2" xfId="0" applyNumberFormat="1" applyFill="1" applyBorder="1"/>
    <xf numFmtId="0" fontId="0" fillId="14" borderId="4" xfId="0" applyFill="1" applyBorder="1"/>
    <xf numFmtId="3" fontId="0" fillId="14" borderId="11" xfId="0" applyNumberFormat="1" applyFill="1" applyBorder="1"/>
    <xf numFmtId="0" fontId="0" fillId="14" borderId="12" xfId="0" applyFill="1" applyBorder="1"/>
    <xf numFmtId="3" fontId="0" fillId="14" borderId="12" xfId="0" applyNumberFormat="1" applyFill="1" applyBorder="1"/>
    <xf numFmtId="0" fontId="0" fillId="14" borderId="11" xfId="0" applyFill="1" applyBorder="1"/>
    <xf numFmtId="3" fontId="0" fillId="14" borderId="5" xfId="0" applyNumberFormat="1" applyFill="1" applyBorder="1"/>
    <xf numFmtId="3" fontId="0" fillId="14" borderId="7" xfId="0" applyNumberFormat="1" applyFill="1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1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3" fontId="0" fillId="0" borderId="18" xfId="0" applyNumberFormat="1" applyBorder="1"/>
    <xf numFmtId="3" fontId="0" fillId="0" borderId="16" xfId="0" applyNumberFormat="1" applyBorder="1"/>
    <xf numFmtId="0" fontId="1" fillId="0" borderId="10" xfId="0" applyFont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3" fontId="0" fillId="0" borderId="17" xfId="0" applyNumberFormat="1" applyBorder="1"/>
    <xf numFmtId="0" fontId="0" fillId="11" borderId="3" xfId="0" applyFill="1" applyBorder="1"/>
    <xf numFmtId="0" fontId="0" fillId="11" borderId="0" xfId="0" applyFill="1" applyBorder="1"/>
    <xf numFmtId="3" fontId="0" fillId="11" borderId="0" xfId="0" applyNumberFormat="1" applyFill="1" applyBorder="1"/>
    <xf numFmtId="3" fontId="0" fillId="11" borderId="6" xfId="0" applyNumberFormat="1" applyFill="1" applyBorder="1"/>
    <xf numFmtId="0" fontId="0" fillId="0" borderId="22" xfId="0" applyBorder="1"/>
    <xf numFmtId="0" fontId="0" fillId="6" borderId="0" xfId="0" applyFill="1" applyBorder="1"/>
    <xf numFmtId="0" fontId="0" fillId="6" borderId="18" xfId="0" applyFill="1" applyBorder="1"/>
    <xf numFmtId="0" fontId="1" fillId="6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0" fillId="6" borderId="0" xfId="0" applyFill="1"/>
    <xf numFmtId="0" fontId="0" fillId="0" borderId="6" xfId="0" applyBorder="1"/>
    <xf numFmtId="0" fontId="0" fillId="0" borderId="23" xfId="0" applyBorder="1"/>
    <xf numFmtId="0" fontId="0" fillId="7" borderId="3" xfId="0" applyFill="1" applyBorder="1"/>
    <xf numFmtId="0" fontId="0" fillId="7" borderId="0" xfId="0" applyFill="1" applyBorder="1"/>
    <xf numFmtId="3" fontId="0" fillId="7" borderId="0" xfId="0" applyNumberFormat="1" applyFill="1" applyBorder="1"/>
    <xf numFmtId="0" fontId="0" fillId="0" borderId="16" xfId="0" applyBorder="1"/>
    <xf numFmtId="0" fontId="0" fillId="11" borderId="17" xfId="0" applyFill="1" applyBorder="1"/>
    <xf numFmtId="0" fontId="0" fillId="11" borderId="18" xfId="0" applyFill="1" applyBorder="1"/>
    <xf numFmtId="3" fontId="0" fillId="11" borderId="18" xfId="0" applyNumberFormat="1" applyFill="1" applyBorder="1"/>
    <xf numFmtId="3" fontId="0" fillId="11" borderId="22" xfId="0" applyNumberFormat="1" applyFill="1" applyBorder="1"/>
    <xf numFmtId="0" fontId="1" fillId="9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16" borderId="24" xfId="0" applyFont="1" applyFill="1" applyBorder="1" applyAlignment="1">
      <alignment horizontal="center" vertical="center" wrapText="1"/>
    </xf>
    <xf numFmtId="0" fontId="1" fillId="16" borderId="23" xfId="0" applyFont="1" applyFill="1" applyBorder="1" applyAlignment="1">
      <alignment horizontal="center" vertical="center" wrapText="1"/>
    </xf>
    <xf numFmtId="0" fontId="0" fillId="7" borderId="5" xfId="0" applyFill="1" applyBorder="1"/>
    <xf numFmtId="0" fontId="0" fillId="7" borderId="7" xfId="0" applyFill="1" applyBorder="1"/>
    <xf numFmtId="0" fontId="0" fillId="14" borderId="5" xfId="0" applyFill="1" applyBorder="1"/>
    <xf numFmtId="0" fontId="0" fillId="14" borderId="7" xfId="0" applyFill="1" applyBorder="1"/>
    <xf numFmtId="0" fontId="0" fillId="14" borderId="2" xfId="0" applyFill="1" applyBorder="1"/>
    <xf numFmtId="0" fontId="0" fillId="17" borderId="26" xfId="0" applyFill="1" applyBorder="1"/>
    <xf numFmtId="0" fontId="0" fillId="17" borderId="27" xfId="0" applyFill="1" applyBorder="1"/>
    <xf numFmtId="0" fontId="0" fillId="17" borderId="28" xfId="0" applyFill="1" applyBorder="1"/>
    <xf numFmtId="0" fontId="0" fillId="17" borderId="17" xfId="0" applyFill="1" applyBorder="1"/>
    <xf numFmtId="0" fontId="0" fillId="17" borderId="18" xfId="0" applyFill="1" applyBorder="1"/>
    <xf numFmtId="0" fontId="0" fillId="17" borderId="16" xfId="0" applyFill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0" fillId="17" borderId="18" xfId="0" applyNumberFormat="1" applyFill="1" applyBorder="1"/>
    <xf numFmtId="2" fontId="0" fillId="17" borderId="17" xfId="0" applyNumberFormat="1" applyFill="1" applyBorder="1"/>
    <xf numFmtId="2" fontId="0" fillId="0" borderId="0" xfId="0" applyNumberFormat="1" applyBorder="1"/>
    <xf numFmtId="2" fontId="0" fillId="17" borderId="26" xfId="0" applyNumberFormat="1" applyFill="1" applyBorder="1"/>
    <xf numFmtId="2" fontId="0" fillId="17" borderId="27" xfId="0" applyNumberFormat="1" applyFill="1" applyBorder="1"/>
    <xf numFmtId="0" fontId="6" fillId="18" borderId="0" xfId="0" applyFont="1" applyFill="1" applyAlignment="1">
      <alignment vertical="center"/>
    </xf>
    <xf numFmtId="0" fontId="0" fillId="18" borderId="0" xfId="0" applyFill="1"/>
    <xf numFmtId="4" fontId="0" fillId="11" borderId="0" xfId="0" applyNumberFormat="1" applyFill="1" applyBorder="1"/>
    <xf numFmtId="4" fontId="0" fillId="11" borderId="3" xfId="0" applyNumberFormat="1" applyFill="1" applyBorder="1"/>
    <xf numFmtId="4" fontId="0" fillId="0" borderId="14" xfId="0" applyNumberFormat="1" applyBorder="1"/>
    <xf numFmtId="4" fontId="0" fillId="11" borderId="14" xfId="0" applyNumberFormat="1" applyFill="1" applyBorder="1"/>
    <xf numFmtId="4" fontId="0" fillId="0" borderId="15" xfId="0" applyNumberFormat="1" applyBorder="1"/>
    <xf numFmtId="4" fontId="0" fillId="11" borderId="15" xfId="0" applyNumberFormat="1" applyFill="1" applyBorder="1"/>
    <xf numFmtId="4" fontId="0" fillId="0" borderId="18" xfId="0" applyNumberFormat="1" applyBorder="1"/>
    <xf numFmtId="4" fontId="0" fillId="11" borderId="12" xfId="0" applyNumberFormat="1" applyFill="1" applyBorder="1"/>
    <xf numFmtId="4" fontId="0" fillId="11" borderId="13" xfId="0" applyNumberFormat="1" applyFill="1" applyBorder="1"/>
    <xf numFmtId="4" fontId="0" fillId="0" borderId="16" xfId="0" applyNumberFormat="1" applyBorder="1"/>
    <xf numFmtId="4" fontId="0" fillId="11" borderId="7" xfId="0" applyNumberFormat="1" applyFill="1" applyBorder="1"/>
    <xf numFmtId="2" fontId="0" fillId="0" borderId="3" xfId="0" applyNumberFormat="1" applyBorder="1"/>
    <xf numFmtId="1" fontId="0" fillId="0" borderId="0" xfId="0" applyNumberFormat="1"/>
    <xf numFmtId="4" fontId="0" fillId="0" borderId="0" xfId="0" applyNumberFormat="1"/>
    <xf numFmtId="0" fontId="1" fillId="15" borderId="0" xfId="0" applyFont="1" applyFill="1" applyAlignment="1">
      <alignment horizontal="center" vertical="center" wrapText="1"/>
    </xf>
    <xf numFmtId="0" fontId="1" fillId="17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</cellXfs>
  <cellStyles count="3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57B82"/>
      <color rgb="FF44597F"/>
      <color rgb="FF00818C"/>
      <color rgb="FFFF9F36"/>
      <color rgb="FFFFD377"/>
      <color rgb="FFFF0000"/>
      <color rgb="FFFF6362"/>
      <color rgb="FF17C7D2"/>
      <color rgb="FFAC1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Relationship Id="rId3" Type="http://schemas.openxmlformats.org/officeDocument/2006/relationships/chartsheet" Target="chartsheets/sheet3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Relationship Id="rId2" Type="http://schemas.microsoft.com/office/2011/relationships/chartStyle" Target="style1.xml"/><Relationship Id="rId3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Relationship Id="rId2" Type="http://schemas.microsoft.com/office/2011/relationships/chartStyle" Target="style2.xml"/><Relationship Id="rId3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Relationship Id="rId2" Type="http://schemas.microsoft.com/office/2011/relationships/chartStyle" Target="style3.xml"/><Relationship Id="rId3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Narrow Book"/>
                <a:ea typeface="+mn-ea"/>
                <a:cs typeface="+mn-cs"/>
              </a:defRPr>
            </a:pPr>
            <a:r>
              <a:rPr lang="en-US" sz="2200"/>
              <a:t>Social Security Trust Fund's </a:t>
            </a:r>
          </a:p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Narrow Book"/>
                <a:ea typeface="+mn-ea"/>
                <a:cs typeface="+mn-cs"/>
              </a:defRPr>
            </a:pPr>
            <a:r>
              <a:rPr lang="en-US" sz="2200"/>
              <a:t>Annual Cash</a:t>
            </a:r>
            <a:r>
              <a:rPr lang="en-US" sz="2200" baseline="0"/>
              <a:t> Flows</a:t>
            </a:r>
            <a:r>
              <a:rPr lang="en-US" sz="2200"/>
              <a:t>, 1985-2023</a:t>
            </a:r>
          </a:p>
        </c:rich>
      </c:tx>
      <c:layout>
        <c:manualLayout>
          <c:xMode val="edge"/>
          <c:yMode val="edge"/>
          <c:x val="0.269530269123259"/>
          <c:y val="0.010060975851281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719137041086"/>
          <c:y val="0.133641080881839"/>
          <c:w val="0.863606663622232"/>
          <c:h val="0.690208798052786"/>
        </c:manualLayout>
      </c:layout>
      <c:barChart>
        <c:barDir val="col"/>
        <c:grouping val="clustered"/>
        <c:varyColors val="0"/>
        <c:ser>
          <c:idx val="0"/>
          <c:order val="0"/>
          <c:tx>
            <c:v>OASDI Trust Fund Balance</c:v>
          </c:tx>
          <c:spPr>
            <a:solidFill>
              <a:srgbClr val="17C7D2"/>
            </a:solidFill>
            <a:ln>
              <a:noFill/>
            </a:ln>
            <a:effectLst/>
          </c:spPr>
          <c:invertIfNegative val="0"/>
          <c:dPt>
            <c:idx val="25"/>
            <c:invertIfNegative val="0"/>
            <c:bubble3D val="0"/>
            <c:spPr>
              <a:solidFill>
                <a:srgbClr val="AC1C24"/>
              </a:solidFill>
              <a:ln>
                <a:noFill/>
              </a:ln>
              <a:effectLst/>
            </c:spPr>
          </c:dPt>
          <c:dPt>
            <c:idx val="26"/>
            <c:invertIfNegative val="0"/>
            <c:bubble3D val="0"/>
            <c:spPr>
              <a:solidFill>
                <a:srgbClr val="AC1C24"/>
              </a:solidFill>
              <a:ln>
                <a:noFill/>
              </a:ln>
              <a:effectLst/>
            </c:spPr>
          </c:dPt>
          <c:dPt>
            <c:idx val="27"/>
            <c:invertIfNegative val="0"/>
            <c:bubble3D val="0"/>
            <c:spPr>
              <a:solidFill>
                <a:srgbClr val="AC1C24"/>
              </a:solidFill>
              <a:ln>
                <a:noFill/>
              </a:ln>
              <a:effectLst/>
            </c:spPr>
          </c:dPt>
          <c:dPt>
            <c:idx val="28"/>
            <c:invertIfNegative val="0"/>
            <c:bubble3D val="0"/>
            <c:spPr>
              <a:solidFill>
                <a:srgbClr val="AC1C24"/>
              </a:solidFill>
              <a:ln>
                <a:noFill/>
              </a:ln>
              <a:effectLst/>
            </c:spPr>
          </c:dPt>
          <c:dPt>
            <c:idx val="29"/>
            <c:invertIfNegative val="0"/>
            <c:bubble3D val="0"/>
            <c:spPr>
              <a:solidFill>
                <a:srgbClr val="AC1C24"/>
              </a:solidFill>
              <a:ln>
                <a:noFill/>
              </a:ln>
              <a:effectLst/>
            </c:spPr>
          </c:dPt>
          <c:dPt>
            <c:idx val="30"/>
            <c:invertIfNegative val="0"/>
            <c:bubble3D val="0"/>
            <c:spPr>
              <a:solidFill>
                <a:srgbClr val="AC1C24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AC1C24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rgbClr val="AC1C24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33"/>
            <c:invertIfNegative val="0"/>
            <c:bubble3D val="0"/>
            <c:spPr>
              <a:solidFill>
                <a:srgbClr val="AC1C24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34"/>
            <c:invertIfNegative val="0"/>
            <c:bubble3D val="0"/>
            <c:spPr>
              <a:solidFill>
                <a:srgbClr val="AC1C24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35"/>
            <c:invertIfNegative val="0"/>
            <c:bubble3D val="0"/>
            <c:spPr>
              <a:solidFill>
                <a:srgbClr val="AC1C24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36"/>
            <c:invertIfNegative val="0"/>
            <c:bubble3D val="0"/>
            <c:spPr>
              <a:solidFill>
                <a:srgbClr val="AC1C24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37"/>
            <c:invertIfNegative val="0"/>
            <c:bubble3D val="0"/>
            <c:spPr>
              <a:solidFill>
                <a:srgbClr val="AC1C24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38"/>
            <c:invertIfNegative val="0"/>
            <c:bubble3D val="0"/>
            <c:spPr>
              <a:solidFill>
                <a:srgbClr val="AC1C24">
                  <a:alpha val="50000"/>
                </a:srgbClr>
              </a:solidFill>
              <a:ln>
                <a:noFill/>
              </a:ln>
              <a:effectLst/>
            </c:spPr>
          </c:dPt>
          <c:cat>
            <c:numRef>
              <c:f>(Deficits!$A$7:$A$35,Deficits!$A$37:$A$46)</c:f>
              <c:numCache>
                <c:formatCode>General</c:formatCode>
                <c:ptCount val="39"/>
                <c:pt idx="0">
                  <c:v>1985.0</c:v>
                </c:pt>
                <c:pt idx="1">
                  <c:v>1986.0</c:v>
                </c:pt>
                <c:pt idx="2">
                  <c:v>1987.0</c:v>
                </c:pt>
                <c:pt idx="3">
                  <c:v>1988.0</c:v>
                </c:pt>
                <c:pt idx="4">
                  <c:v>1989.0</c:v>
                </c:pt>
                <c:pt idx="5">
                  <c:v>1990.0</c:v>
                </c:pt>
                <c:pt idx="6">
                  <c:v>1991.0</c:v>
                </c:pt>
                <c:pt idx="7">
                  <c:v>1992.0</c:v>
                </c:pt>
                <c:pt idx="8">
                  <c:v>1993.0</c:v>
                </c:pt>
                <c:pt idx="9">
                  <c:v>1994.0</c:v>
                </c:pt>
                <c:pt idx="10">
                  <c:v>1995.0</c:v>
                </c:pt>
                <c:pt idx="11">
                  <c:v>1996.0</c:v>
                </c:pt>
                <c:pt idx="12">
                  <c:v>1997.0</c:v>
                </c:pt>
                <c:pt idx="13">
                  <c:v>1998.0</c:v>
                </c:pt>
                <c:pt idx="14">
                  <c:v>1999.0</c:v>
                </c:pt>
                <c:pt idx="15">
                  <c:v>2000.0</c:v>
                </c:pt>
                <c:pt idx="16">
                  <c:v>2001.0</c:v>
                </c:pt>
                <c:pt idx="17">
                  <c:v>2002.0</c:v>
                </c:pt>
                <c:pt idx="18">
                  <c:v>2003.0</c:v>
                </c:pt>
                <c:pt idx="19">
                  <c:v>2004.0</c:v>
                </c:pt>
                <c:pt idx="20">
                  <c:v>2005.0</c:v>
                </c:pt>
                <c:pt idx="21">
                  <c:v>2006.0</c:v>
                </c:pt>
                <c:pt idx="22">
                  <c:v>2007.0</c:v>
                </c:pt>
                <c:pt idx="23">
                  <c:v>2008.0</c:v>
                </c:pt>
                <c:pt idx="24">
                  <c:v>2009.0</c:v>
                </c:pt>
                <c:pt idx="25">
                  <c:v>2010.0</c:v>
                </c:pt>
                <c:pt idx="26">
                  <c:v>2011.0</c:v>
                </c:pt>
                <c:pt idx="27">
                  <c:v>2012.0</c:v>
                </c:pt>
                <c:pt idx="28">
                  <c:v>2013.0</c:v>
                </c:pt>
                <c:pt idx="29">
                  <c:v>2014.0</c:v>
                </c:pt>
                <c:pt idx="30">
                  <c:v>2015.0</c:v>
                </c:pt>
                <c:pt idx="31">
                  <c:v>2016.0</c:v>
                </c:pt>
                <c:pt idx="32">
                  <c:v>2017.0</c:v>
                </c:pt>
                <c:pt idx="33">
                  <c:v>2018.0</c:v>
                </c:pt>
                <c:pt idx="34">
                  <c:v>2019.0</c:v>
                </c:pt>
                <c:pt idx="35">
                  <c:v>2020.0</c:v>
                </c:pt>
                <c:pt idx="36">
                  <c:v>2021.0</c:v>
                </c:pt>
                <c:pt idx="37">
                  <c:v>2022.0</c:v>
                </c:pt>
                <c:pt idx="38">
                  <c:v>2023.0</c:v>
                </c:pt>
              </c:numCache>
            </c:numRef>
          </c:cat>
          <c:val>
            <c:numRef>
              <c:f>(Deficits!$D$7:$D$35,Deficits!$D$37:$D$46)</c:f>
              <c:numCache>
                <c:formatCode>0.00</c:formatCode>
                <c:ptCount val="39"/>
                <c:pt idx="0">
                  <c:v>22.08328438661715</c:v>
                </c:pt>
                <c:pt idx="1">
                  <c:v>24.23092883211677</c:v>
                </c:pt>
                <c:pt idx="2">
                  <c:v>34.0412517605634</c:v>
                </c:pt>
                <c:pt idx="3">
                  <c:v>64.58993744716821</c:v>
                </c:pt>
                <c:pt idx="4">
                  <c:v>76.08676209677418</c:v>
                </c:pt>
                <c:pt idx="5">
                  <c:v>80.38531522570775</c:v>
                </c:pt>
                <c:pt idx="6">
                  <c:v>57.46956828193834</c:v>
                </c:pt>
                <c:pt idx="7">
                  <c:v>42.00863934426241</c:v>
                </c:pt>
                <c:pt idx="8">
                  <c:v>30.46980830449837</c:v>
                </c:pt>
                <c:pt idx="9">
                  <c:v>42.44155870445343</c:v>
                </c:pt>
                <c:pt idx="10">
                  <c:v>37.75615419947496</c:v>
                </c:pt>
                <c:pt idx="11">
                  <c:v>47.80889356277885</c:v>
                </c:pt>
                <c:pt idx="12">
                  <c:v>65.02475763239863</c:v>
                </c:pt>
                <c:pt idx="13">
                  <c:v>82.32100122699376</c:v>
                </c:pt>
                <c:pt idx="14">
                  <c:v>109.3471632653062</c:v>
                </c:pt>
                <c:pt idx="15">
                  <c:v>120.1311358885017</c:v>
                </c:pt>
                <c:pt idx="16">
                  <c:v>118.6489068322982</c:v>
                </c:pt>
                <c:pt idx="17">
                  <c:v>110.0686214563647</c:v>
                </c:pt>
                <c:pt idx="18">
                  <c:v>85.96619728260861</c:v>
                </c:pt>
                <c:pt idx="19">
                  <c:v>82.74968078348343</c:v>
                </c:pt>
                <c:pt idx="20">
                  <c:v>92.56253558627747</c:v>
                </c:pt>
                <c:pt idx="21">
                  <c:v>100.6475927579366</c:v>
                </c:pt>
                <c:pt idx="22">
                  <c:v>90.10789613295901</c:v>
                </c:pt>
                <c:pt idx="23">
                  <c:v>69.13954891478511</c:v>
                </c:pt>
                <c:pt idx="24">
                  <c:v>3.691921673184652</c:v>
                </c:pt>
                <c:pt idx="25">
                  <c:v>-52.24161362218876</c:v>
                </c:pt>
                <c:pt idx="26">
                  <c:v>-47.01829295942446</c:v>
                </c:pt>
                <c:pt idx="27">
                  <c:v>-55.50122346402782</c:v>
                </c:pt>
                <c:pt idx="28">
                  <c:v>-70.69999999999993</c:v>
                </c:pt>
                <c:pt idx="29" formatCode="#,##0.00">
                  <c:v>-79.0834136053671</c:v>
                </c:pt>
                <c:pt idx="30" formatCode="#,##0.00">
                  <c:v>-67.43679858363725</c:v>
                </c:pt>
                <c:pt idx="31" formatCode="#,##0.00">
                  <c:v>-71.51345117544815</c:v>
                </c:pt>
                <c:pt idx="32" formatCode="#,##0.00">
                  <c:v>-73.58840566629885</c:v>
                </c:pt>
                <c:pt idx="33" formatCode="#,##0.00">
                  <c:v>-80.34401538605107</c:v>
                </c:pt>
                <c:pt idx="34" formatCode="#,##0.00">
                  <c:v>-92.56309475551552</c:v>
                </c:pt>
                <c:pt idx="35" formatCode="#,##0.00">
                  <c:v>-109.1449751247731</c:v>
                </c:pt>
                <c:pt idx="36" formatCode="#,##0.00">
                  <c:v>-125.3750987008805</c:v>
                </c:pt>
                <c:pt idx="37" formatCode="#,##0.00">
                  <c:v>-148.5088763376702</c:v>
                </c:pt>
                <c:pt idx="38" formatCode="#,##0.00">
                  <c:v>-174.7466504075676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138703016"/>
        <c:axId val="2137708488"/>
      </c:barChart>
      <c:catAx>
        <c:axId val="2138703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otham Narrow Book"/>
                    <a:ea typeface="+mn-ea"/>
                    <a:cs typeface="+mn-cs"/>
                  </a:defRPr>
                </a:pPr>
                <a:r>
                  <a:rPr lang="en-US" sz="1100">
                    <a:latin typeface="Gotham Narrow Book"/>
                  </a:rPr>
                  <a:t>Source: 2014 OASDI Trustees Report, Tables VI.A3 and VI.G9; Bureau of Labor Statistics.</a:t>
                </a:r>
              </a:p>
              <a:p>
                <a:pPr algn="r"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otham Narrow Book"/>
                    <a:ea typeface="+mn-ea"/>
                    <a:cs typeface="+mn-cs"/>
                  </a:defRPr>
                </a:pPr>
                <a:r>
                  <a:rPr lang="en-US" sz="1100">
                    <a:latin typeface="Gotham Narrow Book"/>
                  </a:rPr>
                  <a:t>Produced by Veronique de Rugy, Mercatus Center at George Mason University, September 4, 2014. </a:t>
                </a:r>
              </a:p>
            </c:rich>
          </c:tx>
          <c:layout>
            <c:manualLayout>
              <c:xMode val="edge"/>
              <c:yMode val="edge"/>
              <c:x val="0.257581767609734"/>
              <c:y val="0.9083468866032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Gotham Narrow Book"/>
                <a:ea typeface="+mn-ea"/>
                <a:cs typeface="+mn-cs"/>
              </a:defRPr>
            </a:pPr>
            <a:endParaRPr lang="en-US"/>
          </a:p>
        </c:txPr>
        <c:crossAx val="2137708488"/>
        <c:crosses val="autoZero"/>
        <c:auto val="1"/>
        <c:lblAlgn val="ctr"/>
        <c:lblOffset val="100"/>
        <c:tickLblSkip val="2"/>
        <c:noMultiLvlLbl val="0"/>
      </c:catAx>
      <c:valAx>
        <c:axId val="21377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rgbClr val="757B82"/>
                    </a:solidFill>
                    <a:latin typeface="Gotham Narrow Book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757B82"/>
                    </a:solidFill>
                  </a:rPr>
                  <a:t>billions of real 2013 dollars</a:t>
                </a:r>
              </a:p>
            </c:rich>
          </c:tx>
          <c:layout>
            <c:manualLayout>
              <c:xMode val="edge"/>
              <c:yMode val="edge"/>
              <c:x val="0.0161101347393087"/>
              <c:y val="0.2512737284958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757B82"/>
                </a:solidFill>
                <a:latin typeface="Gotham Narrow Book"/>
                <a:ea typeface="+mn-ea"/>
                <a:cs typeface="+mn-cs"/>
              </a:defRPr>
            </a:pPr>
            <a:endParaRPr lang="en-US"/>
          </a:p>
        </c:txPr>
        <c:crossAx val="2138703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Gotham Narrow Book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Narrow Book"/>
                <a:ea typeface="+mn-ea"/>
                <a:cs typeface="+mn-cs"/>
              </a:defRPr>
            </a:pPr>
            <a:r>
              <a:rPr lang="en-US" sz="2200"/>
              <a:t>Projected Social Security Deficits</a:t>
            </a:r>
          </a:p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Narrow Book"/>
                <a:ea typeface="+mn-ea"/>
                <a:cs typeface="+mn-cs"/>
              </a:defRPr>
            </a:pPr>
            <a:r>
              <a:rPr lang="en-US" sz="2200"/>
              <a:t>Under Various</a:t>
            </a:r>
            <a:r>
              <a:rPr lang="en-US" sz="2200" baseline="0"/>
              <a:t> Scenarios</a:t>
            </a:r>
            <a:endParaRPr lang="en-US" sz="2200"/>
          </a:p>
        </c:rich>
      </c:tx>
      <c:layout>
        <c:manualLayout>
          <c:xMode val="edge"/>
          <c:yMode val="edge"/>
          <c:x val="0.267158158393645"/>
          <c:y val="0.016181134137893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5017060213237"/>
          <c:y val="0.228996943249011"/>
          <c:w val="0.828996123590747"/>
          <c:h val="0.646164356574072"/>
        </c:manualLayout>
      </c:layout>
      <c:lineChart>
        <c:grouping val="standard"/>
        <c:varyColors val="0"/>
        <c:ser>
          <c:idx val="0"/>
          <c:order val="0"/>
          <c:tx>
            <c:v>Intermediate</c:v>
          </c:tx>
          <c:spPr>
            <a:ln w="28575" cap="rnd">
              <a:solidFill>
                <a:srgbClr val="44597F"/>
              </a:solidFill>
              <a:round/>
            </a:ln>
            <a:effectLst/>
          </c:spPr>
          <c:marker>
            <c:symbol val="none"/>
          </c:marker>
          <c:cat>
            <c:numRef>
              <c:f>Deficits!$O$27:$O$112</c:f>
              <c:numCache>
                <c:formatCode>General</c:formatCode>
                <c:ptCount val="86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  <c:pt idx="12">
                  <c:v>2017.0</c:v>
                </c:pt>
                <c:pt idx="13">
                  <c:v>2018.0</c:v>
                </c:pt>
                <c:pt idx="14">
                  <c:v>2019.0</c:v>
                </c:pt>
                <c:pt idx="15">
                  <c:v>2020.0</c:v>
                </c:pt>
                <c:pt idx="16">
                  <c:v>2021.0</c:v>
                </c:pt>
                <c:pt idx="17">
                  <c:v>2022.0</c:v>
                </c:pt>
                <c:pt idx="18">
                  <c:v>2023.0</c:v>
                </c:pt>
                <c:pt idx="19">
                  <c:v>2024.0</c:v>
                </c:pt>
                <c:pt idx="20">
                  <c:v>2025.0</c:v>
                </c:pt>
                <c:pt idx="21">
                  <c:v>2026.0</c:v>
                </c:pt>
                <c:pt idx="22">
                  <c:v>2027.0</c:v>
                </c:pt>
                <c:pt idx="23">
                  <c:v>2028.0</c:v>
                </c:pt>
                <c:pt idx="24">
                  <c:v>2029.0</c:v>
                </c:pt>
                <c:pt idx="25">
                  <c:v>2030.0</c:v>
                </c:pt>
                <c:pt idx="26">
                  <c:v>2031.0</c:v>
                </c:pt>
                <c:pt idx="27">
                  <c:v>2032.0</c:v>
                </c:pt>
                <c:pt idx="28">
                  <c:v>2033.0</c:v>
                </c:pt>
                <c:pt idx="29">
                  <c:v>2034.0</c:v>
                </c:pt>
                <c:pt idx="30">
                  <c:v>2035.0</c:v>
                </c:pt>
                <c:pt idx="31">
                  <c:v>2036.0</c:v>
                </c:pt>
                <c:pt idx="32">
                  <c:v>2037.0</c:v>
                </c:pt>
                <c:pt idx="33">
                  <c:v>2038.0</c:v>
                </c:pt>
                <c:pt idx="34">
                  <c:v>2039.0</c:v>
                </c:pt>
                <c:pt idx="35">
                  <c:v>2040.0</c:v>
                </c:pt>
                <c:pt idx="36">
                  <c:v>2041.0</c:v>
                </c:pt>
                <c:pt idx="37">
                  <c:v>2042.0</c:v>
                </c:pt>
                <c:pt idx="38">
                  <c:v>2043.0</c:v>
                </c:pt>
                <c:pt idx="39">
                  <c:v>2044.0</c:v>
                </c:pt>
                <c:pt idx="40">
                  <c:v>2045.0</c:v>
                </c:pt>
                <c:pt idx="41">
                  <c:v>2046.0</c:v>
                </c:pt>
                <c:pt idx="42">
                  <c:v>2047.0</c:v>
                </c:pt>
                <c:pt idx="43">
                  <c:v>2048.0</c:v>
                </c:pt>
                <c:pt idx="44">
                  <c:v>2049.0</c:v>
                </c:pt>
                <c:pt idx="45">
                  <c:v>2050.0</c:v>
                </c:pt>
                <c:pt idx="46">
                  <c:v>2051.0</c:v>
                </c:pt>
                <c:pt idx="47">
                  <c:v>2052.0</c:v>
                </c:pt>
                <c:pt idx="48">
                  <c:v>2053.0</c:v>
                </c:pt>
                <c:pt idx="49">
                  <c:v>2054.0</c:v>
                </c:pt>
                <c:pt idx="50">
                  <c:v>2055.0</c:v>
                </c:pt>
                <c:pt idx="51">
                  <c:v>2056.0</c:v>
                </c:pt>
                <c:pt idx="52">
                  <c:v>2057.0</c:v>
                </c:pt>
                <c:pt idx="53">
                  <c:v>2058.0</c:v>
                </c:pt>
                <c:pt idx="54">
                  <c:v>2059.0</c:v>
                </c:pt>
                <c:pt idx="55">
                  <c:v>2060.0</c:v>
                </c:pt>
                <c:pt idx="56">
                  <c:v>2061.0</c:v>
                </c:pt>
                <c:pt idx="57">
                  <c:v>2062.0</c:v>
                </c:pt>
                <c:pt idx="58">
                  <c:v>2063.0</c:v>
                </c:pt>
                <c:pt idx="59">
                  <c:v>2064.0</c:v>
                </c:pt>
                <c:pt idx="60">
                  <c:v>2065.0</c:v>
                </c:pt>
                <c:pt idx="61">
                  <c:v>2066.0</c:v>
                </c:pt>
                <c:pt idx="62">
                  <c:v>2067.0</c:v>
                </c:pt>
                <c:pt idx="63">
                  <c:v>2068.0</c:v>
                </c:pt>
                <c:pt idx="64">
                  <c:v>2069.0</c:v>
                </c:pt>
                <c:pt idx="65">
                  <c:v>2070.0</c:v>
                </c:pt>
                <c:pt idx="66">
                  <c:v>2071.0</c:v>
                </c:pt>
                <c:pt idx="67">
                  <c:v>2072.0</c:v>
                </c:pt>
                <c:pt idx="68">
                  <c:v>2073.0</c:v>
                </c:pt>
                <c:pt idx="69">
                  <c:v>2074.0</c:v>
                </c:pt>
                <c:pt idx="70">
                  <c:v>2075.0</c:v>
                </c:pt>
                <c:pt idx="71">
                  <c:v>2076.0</c:v>
                </c:pt>
                <c:pt idx="72">
                  <c:v>2077.0</c:v>
                </c:pt>
                <c:pt idx="73">
                  <c:v>2078.0</c:v>
                </c:pt>
                <c:pt idx="74">
                  <c:v>2079.0</c:v>
                </c:pt>
                <c:pt idx="75">
                  <c:v>2080.0</c:v>
                </c:pt>
                <c:pt idx="76">
                  <c:v>2081.0</c:v>
                </c:pt>
                <c:pt idx="77">
                  <c:v>2082.0</c:v>
                </c:pt>
                <c:pt idx="78">
                  <c:v>2083.0</c:v>
                </c:pt>
                <c:pt idx="79">
                  <c:v>2084.0</c:v>
                </c:pt>
                <c:pt idx="80">
                  <c:v>2085.0</c:v>
                </c:pt>
                <c:pt idx="81">
                  <c:v>2086.0</c:v>
                </c:pt>
                <c:pt idx="82">
                  <c:v>2087.0</c:v>
                </c:pt>
                <c:pt idx="83">
                  <c:v>2088.0</c:v>
                </c:pt>
                <c:pt idx="84">
                  <c:v>2089.0</c:v>
                </c:pt>
                <c:pt idx="85">
                  <c:v>2090.0</c:v>
                </c:pt>
              </c:numCache>
            </c:numRef>
          </c:cat>
          <c:val>
            <c:numRef>
              <c:f>Deficits!$P$27:$P$112</c:f>
              <c:numCache>
                <c:formatCode>General</c:formatCode>
                <c:ptCount val="86"/>
                <c:pt idx="9">
                  <c:v>-79.0834136053671</c:v>
                </c:pt>
                <c:pt idx="10">
                  <c:v>-67.43679858363725</c:v>
                </c:pt>
                <c:pt idx="11">
                  <c:v>-71.51345117544815</c:v>
                </c:pt>
                <c:pt idx="12">
                  <c:v>-73.58840566629885</c:v>
                </c:pt>
                <c:pt idx="13">
                  <c:v>-80.34401538605107</c:v>
                </c:pt>
                <c:pt idx="14">
                  <c:v>-92.56309475551552</c:v>
                </c:pt>
                <c:pt idx="15">
                  <c:v>-109.1449751247731</c:v>
                </c:pt>
                <c:pt idx="16">
                  <c:v>-125.3750987008805</c:v>
                </c:pt>
                <c:pt idx="17">
                  <c:v>-148.5088763376702</c:v>
                </c:pt>
                <c:pt idx="18">
                  <c:v>-174.7466504075676</c:v>
                </c:pt>
                <c:pt idx="20">
                  <c:v>-233.5214899173568</c:v>
                </c:pt>
                <c:pt idx="25">
                  <c:v>-384.2837726863593</c:v>
                </c:pt>
                <c:pt idx="30">
                  <c:v>-511.5608451311238</c:v>
                </c:pt>
                <c:pt idx="35">
                  <c:v>-605.514390712</c:v>
                </c:pt>
                <c:pt idx="40">
                  <c:v>-692.9835575860242</c:v>
                </c:pt>
                <c:pt idx="45">
                  <c:v>-811.150623240611</c:v>
                </c:pt>
                <c:pt idx="50">
                  <c:v>-990.7282399374062</c:v>
                </c:pt>
                <c:pt idx="55">
                  <c:v>-1243.578413091868</c:v>
                </c:pt>
                <c:pt idx="60">
                  <c:v>-1558.009168168805</c:v>
                </c:pt>
                <c:pt idx="65">
                  <c:v>-1952.865143967927</c:v>
                </c:pt>
                <c:pt idx="70">
                  <c:v>-2397.899367314672</c:v>
                </c:pt>
                <c:pt idx="75">
                  <c:v>-2875.817765556703</c:v>
                </c:pt>
                <c:pt idx="80">
                  <c:v>-3534.499699314625</c:v>
                </c:pt>
                <c:pt idx="85">
                  <c:v>-4431.317642682323</c:v>
                </c:pt>
              </c:numCache>
            </c:numRef>
          </c:val>
          <c:smooth val="0"/>
        </c:ser>
        <c:ser>
          <c:idx val="1"/>
          <c:order val="1"/>
          <c:tx>
            <c:v>Low-Cost</c:v>
          </c:tx>
          <c:spPr>
            <a:ln w="31750" cap="rnd">
              <a:solidFill>
                <a:srgbClr val="17C7D2"/>
              </a:solidFill>
              <a:round/>
            </a:ln>
            <a:effectLst/>
          </c:spPr>
          <c:marker>
            <c:symbol val="none"/>
          </c:marker>
          <c:cat>
            <c:numRef>
              <c:f>Deficits!$O$27:$O$112</c:f>
              <c:numCache>
                <c:formatCode>General</c:formatCode>
                <c:ptCount val="86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  <c:pt idx="12">
                  <c:v>2017.0</c:v>
                </c:pt>
                <c:pt idx="13">
                  <c:v>2018.0</c:v>
                </c:pt>
                <c:pt idx="14">
                  <c:v>2019.0</c:v>
                </c:pt>
                <c:pt idx="15">
                  <c:v>2020.0</c:v>
                </c:pt>
                <c:pt idx="16">
                  <c:v>2021.0</c:v>
                </c:pt>
                <c:pt idx="17">
                  <c:v>2022.0</c:v>
                </c:pt>
                <c:pt idx="18">
                  <c:v>2023.0</c:v>
                </c:pt>
                <c:pt idx="19">
                  <c:v>2024.0</c:v>
                </c:pt>
                <c:pt idx="20">
                  <c:v>2025.0</c:v>
                </c:pt>
                <c:pt idx="21">
                  <c:v>2026.0</c:v>
                </c:pt>
                <c:pt idx="22">
                  <c:v>2027.0</c:v>
                </c:pt>
                <c:pt idx="23">
                  <c:v>2028.0</c:v>
                </c:pt>
                <c:pt idx="24">
                  <c:v>2029.0</c:v>
                </c:pt>
                <c:pt idx="25">
                  <c:v>2030.0</c:v>
                </c:pt>
                <c:pt idx="26">
                  <c:v>2031.0</c:v>
                </c:pt>
                <c:pt idx="27">
                  <c:v>2032.0</c:v>
                </c:pt>
                <c:pt idx="28">
                  <c:v>2033.0</c:v>
                </c:pt>
                <c:pt idx="29">
                  <c:v>2034.0</c:v>
                </c:pt>
                <c:pt idx="30">
                  <c:v>2035.0</c:v>
                </c:pt>
                <c:pt idx="31">
                  <c:v>2036.0</c:v>
                </c:pt>
                <c:pt idx="32">
                  <c:v>2037.0</c:v>
                </c:pt>
                <c:pt idx="33">
                  <c:v>2038.0</c:v>
                </c:pt>
                <c:pt idx="34">
                  <c:v>2039.0</c:v>
                </c:pt>
                <c:pt idx="35">
                  <c:v>2040.0</c:v>
                </c:pt>
                <c:pt idx="36">
                  <c:v>2041.0</c:v>
                </c:pt>
                <c:pt idx="37">
                  <c:v>2042.0</c:v>
                </c:pt>
                <c:pt idx="38">
                  <c:v>2043.0</c:v>
                </c:pt>
                <c:pt idx="39">
                  <c:v>2044.0</c:v>
                </c:pt>
                <c:pt idx="40">
                  <c:v>2045.0</c:v>
                </c:pt>
                <c:pt idx="41">
                  <c:v>2046.0</c:v>
                </c:pt>
                <c:pt idx="42">
                  <c:v>2047.0</c:v>
                </c:pt>
                <c:pt idx="43">
                  <c:v>2048.0</c:v>
                </c:pt>
                <c:pt idx="44">
                  <c:v>2049.0</c:v>
                </c:pt>
                <c:pt idx="45">
                  <c:v>2050.0</c:v>
                </c:pt>
                <c:pt idx="46">
                  <c:v>2051.0</c:v>
                </c:pt>
                <c:pt idx="47">
                  <c:v>2052.0</c:v>
                </c:pt>
                <c:pt idx="48">
                  <c:v>2053.0</c:v>
                </c:pt>
                <c:pt idx="49">
                  <c:v>2054.0</c:v>
                </c:pt>
                <c:pt idx="50">
                  <c:v>2055.0</c:v>
                </c:pt>
                <c:pt idx="51">
                  <c:v>2056.0</c:v>
                </c:pt>
                <c:pt idx="52">
                  <c:v>2057.0</c:v>
                </c:pt>
                <c:pt idx="53">
                  <c:v>2058.0</c:v>
                </c:pt>
                <c:pt idx="54">
                  <c:v>2059.0</c:v>
                </c:pt>
                <c:pt idx="55">
                  <c:v>2060.0</c:v>
                </c:pt>
                <c:pt idx="56">
                  <c:v>2061.0</c:v>
                </c:pt>
                <c:pt idx="57">
                  <c:v>2062.0</c:v>
                </c:pt>
                <c:pt idx="58">
                  <c:v>2063.0</c:v>
                </c:pt>
                <c:pt idx="59">
                  <c:v>2064.0</c:v>
                </c:pt>
                <c:pt idx="60">
                  <c:v>2065.0</c:v>
                </c:pt>
                <c:pt idx="61">
                  <c:v>2066.0</c:v>
                </c:pt>
                <c:pt idx="62">
                  <c:v>2067.0</c:v>
                </c:pt>
                <c:pt idx="63">
                  <c:v>2068.0</c:v>
                </c:pt>
                <c:pt idx="64">
                  <c:v>2069.0</c:v>
                </c:pt>
                <c:pt idx="65">
                  <c:v>2070.0</c:v>
                </c:pt>
                <c:pt idx="66">
                  <c:v>2071.0</c:v>
                </c:pt>
                <c:pt idx="67">
                  <c:v>2072.0</c:v>
                </c:pt>
                <c:pt idx="68">
                  <c:v>2073.0</c:v>
                </c:pt>
                <c:pt idx="69">
                  <c:v>2074.0</c:v>
                </c:pt>
                <c:pt idx="70">
                  <c:v>2075.0</c:v>
                </c:pt>
                <c:pt idx="71">
                  <c:v>2076.0</c:v>
                </c:pt>
                <c:pt idx="72">
                  <c:v>2077.0</c:v>
                </c:pt>
                <c:pt idx="73">
                  <c:v>2078.0</c:v>
                </c:pt>
                <c:pt idx="74">
                  <c:v>2079.0</c:v>
                </c:pt>
                <c:pt idx="75">
                  <c:v>2080.0</c:v>
                </c:pt>
                <c:pt idx="76">
                  <c:v>2081.0</c:v>
                </c:pt>
                <c:pt idx="77">
                  <c:v>2082.0</c:v>
                </c:pt>
                <c:pt idx="78">
                  <c:v>2083.0</c:v>
                </c:pt>
                <c:pt idx="79">
                  <c:v>2084.0</c:v>
                </c:pt>
                <c:pt idx="80">
                  <c:v>2085.0</c:v>
                </c:pt>
                <c:pt idx="81">
                  <c:v>2086.0</c:v>
                </c:pt>
                <c:pt idx="82">
                  <c:v>2087.0</c:v>
                </c:pt>
                <c:pt idx="83">
                  <c:v>2088.0</c:v>
                </c:pt>
                <c:pt idx="84">
                  <c:v>2089.0</c:v>
                </c:pt>
                <c:pt idx="85">
                  <c:v>2090.0</c:v>
                </c:pt>
              </c:numCache>
            </c:numRef>
          </c:cat>
          <c:val>
            <c:numRef>
              <c:f>Deficits!$Q$27:$Q$112</c:f>
              <c:numCache>
                <c:formatCode>General</c:formatCode>
                <c:ptCount val="86"/>
                <c:pt idx="9">
                  <c:v>-69.97866363170965</c:v>
                </c:pt>
                <c:pt idx="10">
                  <c:v>-33.03569030309848</c:v>
                </c:pt>
                <c:pt idx="11">
                  <c:v>-27.78350201721514</c:v>
                </c:pt>
                <c:pt idx="12">
                  <c:v>-17.95196648239551</c:v>
                </c:pt>
                <c:pt idx="13">
                  <c:v>-13.04783622783111</c:v>
                </c:pt>
                <c:pt idx="14">
                  <c:v>-13.79221809541491</c:v>
                </c:pt>
                <c:pt idx="15">
                  <c:v>-19.0534123704515</c:v>
                </c:pt>
                <c:pt idx="16">
                  <c:v>-23.28164147034295</c:v>
                </c:pt>
                <c:pt idx="17">
                  <c:v>-30.93636291200755</c:v>
                </c:pt>
                <c:pt idx="18">
                  <c:v>-42.75929456803897</c:v>
                </c:pt>
                <c:pt idx="20">
                  <c:v>-75.7356816446702</c:v>
                </c:pt>
                <c:pt idx="25">
                  <c:v>-161.0429224403886</c:v>
                </c:pt>
                <c:pt idx="30">
                  <c:v>-210.4324060866201</c:v>
                </c:pt>
                <c:pt idx="35">
                  <c:v>-204.4382261198371</c:v>
                </c:pt>
                <c:pt idx="40">
                  <c:v>-167.0030606542077</c:v>
                </c:pt>
                <c:pt idx="45">
                  <c:v>-137.0117572618792</c:v>
                </c:pt>
                <c:pt idx="50">
                  <c:v>-147.552183991249</c:v>
                </c:pt>
                <c:pt idx="55">
                  <c:v>-195.1406416690224</c:v>
                </c:pt>
                <c:pt idx="60">
                  <c:v>-226.8413791588682</c:v>
                </c:pt>
                <c:pt idx="65">
                  <c:v>-233.0896482072931</c:v>
                </c:pt>
                <c:pt idx="70">
                  <c:v>-104.9930479969898</c:v>
                </c:pt>
                <c:pt idx="75">
                  <c:v>242.1805919389153</c:v>
                </c:pt>
                <c:pt idx="80">
                  <c:v>473.4650606898503</c:v>
                </c:pt>
                <c:pt idx="85">
                  <c:v>404.4613072680077</c:v>
                </c:pt>
              </c:numCache>
            </c:numRef>
          </c:val>
          <c:smooth val="0"/>
        </c:ser>
        <c:ser>
          <c:idx val="2"/>
          <c:order val="2"/>
          <c:tx>
            <c:v>High-Cost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Deficits!$O$27:$O$112</c:f>
              <c:numCache>
                <c:formatCode>General</c:formatCode>
                <c:ptCount val="86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  <c:pt idx="12">
                  <c:v>2017.0</c:v>
                </c:pt>
                <c:pt idx="13">
                  <c:v>2018.0</c:v>
                </c:pt>
                <c:pt idx="14">
                  <c:v>2019.0</c:v>
                </c:pt>
                <c:pt idx="15">
                  <c:v>2020.0</c:v>
                </c:pt>
                <c:pt idx="16">
                  <c:v>2021.0</c:v>
                </c:pt>
                <c:pt idx="17">
                  <c:v>2022.0</c:v>
                </c:pt>
                <c:pt idx="18">
                  <c:v>2023.0</c:v>
                </c:pt>
                <c:pt idx="19">
                  <c:v>2024.0</c:v>
                </c:pt>
                <c:pt idx="20">
                  <c:v>2025.0</c:v>
                </c:pt>
                <c:pt idx="21">
                  <c:v>2026.0</c:v>
                </c:pt>
                <c:pt idx="22">
                  <c:v>2027.0</c:v>
                </c:pt>
                <c:pt idx="23">
                  <c:v>2028.0</c:v>
                </c:pt>
                <c:pt idx="24">
                  <c:v>2029.0</c:v>
                </c:pt>
                <c:pt idx="25">
                  <c:v>2030.0</c:v>
                </c:pt>
                <c:pt idx="26">
                  <c:v>2031.0</c:v>
                </c:pt>
                <c:pt idx="27">
                  <c:v>2032.0</c:v>
                </c:pt>
                <c:pt idx="28">
                  <c:v>2033.0</c:v>
                </c:pt>
                <c:pt idx="29">
                  <c:v>2034.0</c:v>
                </c:pt>
                <c:pt idx="30">
                  <c:v>2035.0</c:v>
                </c:pt>
                <c:pt idx="31">
                  <c:v>2036.0</c:v>
                </c:pt>
                <c:pt idx="32">
                  <c:v>2037.0</c:v>
                </c:pt>
                <c:pt idx="33">
                  <c:v>2038.0</c:v>
                </c:pt>
                <c:pt idx="34">
                  <c:v>2039.0</c:v>
                </c:pt>
                <c:pt idx="35">
                  <c:v>2040.0</c:v>
                </c:pt>
                <c:pt idx="36">
                  <c:v>2041.0</c:v>
                </c:pt>
                <c:pt idx="37">
                  <c:v>2042.0</c:v>
                </c:pt>
                <c:pt idx="38">
                  <c:v>2043.0</c:v>
                </c:pt>
                <c:pt idx="39">
                  <c:v>2044.0</c:v>
                </c:pt>
                <c:pt idx="40">
                  <c:v>2045.0</c:v>
                </c:pt>
                <c:pt idx="41">
                  <c:v>2046.0</c:v>
                </c:pt>
                <c:pt idx="42">
                  <c:v>2047.0</c:v>
                </c:pt>
                <c:pt idx="43">
                  <c:v>2048.0</c:v>
                </c:pt>
                <c:pt idx="44">
                  <c:v>2049.0</c:v>
                </c:pt>
                <c:pt idx="45">
                  <c:v>2050.0</c:v>
                </c:pt>
                <c:pt idx="46">
                  <c:v>2051.0</c:v>
                </c:pt>
                <c:pt idx="47">
                  <c:v>2052.0</c:v>
                </c:pt>
                <c:pt idx="48">
                  <c:v>2053.0</c:v>
                </c:pt>
                <c:pt idx="49">
                  <c:v>2054.0</c:v>
                </c:pt>
                <c:pt idx="50">
                  <c:v>2055.0</c:v>
                </c:pt>
                <c:pt idx="51">
                  <c:v>2056.0</c:v>
                </c:pt>
                <c:pt idx="52">
                  <c:v>2057.0</c:v>
                </c:pt>
                <c:pt idx="53">
                  <c:v>2058.0</c:v>
                </c:pt>
                <c:pt idx="54">
                  <c:v>2059.0</c:v>
                </c:pt>
                <c:pt idx="55">
                  <c:v>2060.0</c:v>
                </c:pt>
                <c:pt idx="56">
                  <c:v>2061.0</c:v>
                </c:pt>
                <c:pt idx="57">
                  <c:v>2062.0</c:v>
                </c:pt>
                <c:pt idx="58">
                  <c:v>2063.0</c:v>
                </c:pt>
                <c:pt idx="59">
                  <c:v>2064.0</c:v>
                </c:pt>
                <c:pt idx="60">
                  <c:v>2065.0</c:v>
                </c:pt>
                <c:pt idx="61">
                  <c:v>2066.0</c:v>
                </c:pt>
                <c:pt idx="62">
                  <c:v>2067.0</c:v>
                </c:pt>
                <c:pt idx="63">
                  <c:v>2068.0</c:v>
                </c:pt>
                <c:pt idx="64">
                  <c:v>2069.0</c:v>
                </c:pt>
                <c:pt idx="65">
                  <c:v>2070.0</c:v>
                </c:pt>
                <c:pt idx="66">
                  <c:v>2071.0</c:v>
                </c:pt>
                <c:pt idx="67">
                  <c:v>2072.0</c:v>
                </c:pt>
                <c:pt idx="68">
                  <c:v>2073.0</c:v>
                </c:pt>
                <c:pt idx="69">
                  <c:v>2074.0</c:v>
                </c:pt>
                <c:pt idx="70">
                  <c:v>2075.0</c:v>
                </c:pt>
                <c:pt idx="71">
                  <c:v>2076.0</c:v>
                </c:pt>
                <c:pt idx="72">
                  <c:v>2077.0</c:v>
                </c:pt>
                <c:pt idx="73">
                  <c:v>2078.0</c:v>
                </c:pt>
                <c:pt idx="74">
                  <c:v>2079.0</c:v>
                </c:pt>
                <c:pt idx="75">
                  <c:v>2080.0</c:v>
                </c:pt>
                <c:pt idx="76">
                  <c:v>2081.0</c:v>
                </c:pt>
                <c:pt idx="77">
                  <c:v>2082.0</c:v>
                </c:pt>
                <c:pt idx="78">
                  <c:v>2083.0</c:v>
                </c:pt>
                <c:pt idx="79">
                  <c:v>2084.0</c:v>
                </c:pt>
                <c:pt idx="80">
                  <c:v>2085.0</c:v>
                </c:pt>
                <c:pt idx="81">
                  <c:v>2086.0</c:v>
                </c:pt>
                <c:pt idx="82">
                  <c:v>2087.0</c:v>
                </c:pt>
                <c:pt idx="83">
                  <c:v>2088.0</c:v>
                </c:pt>
                <c:pt idx="84">
                  <c:v>2089.0</c:v>
                </c:pt>
                <c:pt idx="85">
                  <c:v>2090.0</c:v>
                </c:pt>
              </c:numCache>
            </c:numRef>
          </c:cat>
          <c:val>
            <c:numRef>
              <c:f>Deficits!$R$27:$R$112</c:f>
              <c:numCache>
                <c:formatCode>General</c:formatCode>
                <c:ptCount val="86"/>
                <c:pt idx="9">
                  <c:v>-89.23</c:v>
                </c:pt>
                <c:pt idx="10">
                  <c:v>-105.19</c:v>
                </c:pt>
                <c:pt idx="11">
                  <c:v>-122.84</c:v>
                </c:pt>
                <c:pt idx="12">
                  <c:v>-138.25</c:v>
                </c:pt>
                <c:pt idx="13">
                  <c:v>-156.29</c:v>
                </c:pt>
                <c:pt idx="14">
                  <c:v>-179.74</c:v>
                </c:pt>
                <c:pt idx="15">
                  <c:v>-206.58</c:v>
                </c:pt>
                <c:pt idx="16">
                  <c:v>-231.13</c:v>
                </c:pt>
                <c:pt idx="17">
                  <c:v>-259.92</c:v>
                </c:pt>
                <c:pt idx="18">
                  <c:v>-293.78</c:v>
                </c:pt>
                <c:pt idx="20">
                  <c:v>-367.17</c:v>
                </c:pt>
                <c:pt idx="25">
                  <c:v>-555.0</c:v>
                </c:pt>
                <c:pt idx="30">
                  <c:v>-716.64</c:v>
                </c:pt>
                <c:pt idx="35">
                  <c:v>-848.35</c:v>
                </c:pt>
                <c:pt idx="40">
                  <c:v>-974.32</c:v>
                </c:pt>
                <c:pt idx="45" formatCode="#,##0.00">
                  <c:v>-1120.17</c:v>
                </c:pt>
                <c:pt idx="50" formatCode="#,##0.00">
                  <c:v>-1308.26</c:v>
                </c:pt>
                <c:pt idx="55" formatCode="#,##0.00">
                  <c:v>-1545.41</c:v>
                </c:pt>
                <c:pt idx="60" formatCode="#,##0.00">
                  <c:v>-1827.25</c:v>
                </c:pt>
                <c:pt idx="65" formatCode="#,##0.00">
                  <c:v>-2167.37</c:v>
                </c:pt>
                <c:pt idx="70" formatCode="#,##0.00">
                  <c:v>-2544.56</c:v>
                </c:pt>
                <c:pt idx="75" formatCode="#,##0.00">
                  <c:v>-2943.09</c:v>
                </c:pt>
                <c:pt idx="80" formatCode="#,##0.00">
                  <c:v>-3402.05</c:v>
                </c:pt>
                <c:pt idx="85" formatCode="#,##0.00">
                  <c:v>-3918.57</c:v>
                </c:pt>
              </c:numCache>
            </c:numRef>
          </c:val>
          <c:smooth val="0"/>
        </c:ser>
        <c:ser>
          <c:idx val="3"/>
          <c:order val="3"/>
          <c:tx>
            <c:v>history</c:v>
          </c:tx>
          <c:spPr>
            <a:ln w="44450" cap="rnd">
              <a:solidFill>
                <a:srgbClr val="00818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Deficits!$O$27:$O$112</c:f>
              <c:numCache>
                <c:formatCode>General</c:formatCode>
                <c:ptCount val="86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  <c:pt idx="12">
                  <c:v>2017.0</c:v>
                </c:pt>
                <c:pt idx="13">
                  <c:v>2018.0</c:v>
                </c:pt>
                <c:pt idx="14">
                  <c:v>2019.0</c:v>
                </c:pt>
                <c:pt idx="15">
                  <c:v>2020.0</c:v>
                </c:pt>
                <c:pt idx="16">
                  <c:v>2021.0</c:v>
                </c:pt>
                <c:pt idx="17">
                  <c:v>2022.0</c:v>
                </c:pt>
                <c:pt idx="18">
                  <c:v>2023.0</c:v>
                </c:pt>
                <c:pt idx="19">
                  <c:v>2024.0</c:v>
                </c:pt>
                <c:pt idx="20">
                  <c:v>2025.0</c:v>
                </c:pt>
                <c:pt idx="21">
                  <c:v>2026.0</c:v>
                </c:pt>
                <c:pt idx="22">
                  <c:v>2027.0</c:v>
                </c:pt>
                <c:pt idx="23">
                  <c:v>2028.0</c:v>
                </c:pt>
                <c:pt idx="24">
                  <c:v>2029.0</c:v>
                </c:pt>
                <c:pt idx="25">
                  <c:v>2030.0</c:v>
                </c:pt>
                <c:pt idx="26">
                  <c:v>2031.0</c:v>
                </c:pt>
                <c:pt idx="27">
                  <c:v>2032.0</c:v>
                </c:pt>
                <c:pt idx="28">
                  <c:v>2033.0</c:v>
                </c:pt>
                <c:pt idx="29">
                  <c:v>2034.0</c:v>
                </c:pt>
                <c:pt idx="30">
                  <c:v>2035.0</c:v>
                </c:pt>
                <c:pt idx="31">
                  <c:v>2036.0</c:v>
                </c:pt>
                <c:pt idx="32">
                  <c:v>2037.0</c:v>
                </c:pt>
                <c:pt idx="33">
                  <c:v>2038.0</c:v>
                </c:pt>
                <c:pt idx="34">
                  <c:v>2039.0</c:v>
                </c:pt>
                <c:pt idx="35">
                  <c:v>2040.0</c:v>
                </c:pt>
                <c:pt idx="36">
                  <c:v>2041.0</c:v>
                </c:pt>
                <c:pt idx="37">
                  <c:v>2042.0</c:v>
                </c:pt>
                <c:pt idx="38">
                  <c:v>2043.0</c:v>
                </c:pt>
                <c:pt idx="39">
                  <c:v>2044.0</c:v>
                </c:pt>
                <c:pt idx="40">
                  <c:v>2045.0</c:v>
                </c:pt>
                <c:pt idx="41">
                  <c:v>2046.0</c:v>
                </c:pt>
                <c:pt idx="42">
                  <c:v>2047.0</c:v>
                </c:pt>
                <c:pt idx="43">
                  <c:v>2048.0</c:v>
                </c:pt>
                <c:pt idx="44">
                  <c:v>2049.0</c:v>
                </c:pt>
                <c:pt idx="45">
                  <c:v>2050.0</c:v>
                </c:pt>
                <c:pt idx="46">
                  <c:v>2051.0</c:v>
                </c:pt>
                <c:pt idx="47">
                  <c:v>2052.0</c:v>
                </c:pt>
                <c:pt idx="48">
                  <c:v>2053.0</c:v>
                </c:pt>
                <c:pt idx="49">
                  <c:v>2054.0</c:v>
                </c:pt>
                <c:pt idx="50">
                  <c:v>2055.0</c:v>
                </c:pt>
                <c:pt idx="51">
                  <c:v>2056.0</c:v>
                </c:pt>
                <c:pt idx="52">
                  <c:v>2057.0</c:v>
                </c:pt>
                <c:pt idx="53">
                  <c:v>2058.0</c:v>
                </c:pt>
                <c:pt idx="54">
                  <c:v>2059.0</c:v>
                </c:pt>
                <c:pt idx="55">
                  <c:v>2060.0</c:v>
                </c:pt>
                <c:pt idx="56">
                  <c:v>2061.0</c:v>
                </c:pt>
                <c:pt idx="57">
                  <c:v>2062.0</c:v>
                </c:pt>
                <c:pt idx="58">
                  <c:v>2063.0</c:v>
                </c:pt>
                <c:pt idx="59">
                  <c:v>2064.0</c:v>
                </c:pt>
                <c:pt idx="60">
                  <c:v>2065.0</c:v>
                </c:pt>
                <c:pt idx="61">
                  <c:v>2066.0</c:v>
                </c:pt>
                <c:pt idx="62">
                  <c:v>2067.0</c:v>
                </c:pt>
                <c:pt idx="63">
                  <c:v>2068.0</c:v>
                </c:pt>
                <c:pt idx="64">
                  <c:v>2069.0</c:v>
                </c:pt>
                <c:pt idx="65">
                  <c:v>2070.0</c:v>
                </c:pt>
                <c:pt idx="66">
                  <c:v>2071.0</c:v>
                </c:pt>
                <c:pt idx="67">
                  <c:v>2072.0</c:v>
                </c:pt>
                <c:pt idx="68">
                  <c:v>2073.0</c:v>
                </c:pt>
                <c:pt idx="69">
                  <c:v>2074.0</c:v>
                </c:pt>
                <c:pt idx="70">
                  <c:v>2075.0</c:v>
                </c:pt>
                <c:pt idx="71">
                  <c:v>2076.0</c:v>
                </c:pt>
                <c:pt idx="72">
                  <c:v>2077.0</c:v>
                </c:pt>
                <c:pt idx="73">
                  <c:v>2078.0</c:v>
                </c:pt>
                <c:pt idx="74">
                  <c:v>2079.0</c:v>
                </c:pt>
                <c:pt idx="75">
                  <c:v>2080.0</c:v>
                </c:pt>
                <c:pt idx="76">
                  <c:v>2081.0</c:v>
                </c:pt>
                <c:pt idx="77">
                  <c:v>2082.0</c:v>
                </c:pt>
                <c:pt idx="78">
                  <c:v>2083.0</c:v>
                </c:pt>
                <c:pt idx="79">
                  <c:v>2084.0</c:v>
                </c:pt>
                <c:pt idx="80">
                  <c:v>2085.0</c:v>
                </c:pt>
                <c:pt idx="81">
                  <c:v>2086.0</c:v>
                </c:pt>
                <c:pt idx="82">
                  <c:v>2087.0</c:v>
                </c:pt>
                <c:pt idx="83">
                  <c:v>2088.0</c:v>
                </c:pt>
                <c:pt idx="84">
                  <c:v>2089.0</c:v>
                </c:pt>
                <c:pt idx="85">
                  <c:v>2090.0</c:v>
                </c:pt>
              </c:numCache>
            </c:numRef>
          </c:cat>
          <c:val>
            <c:numRef>
              <c:f>Deficits!$L$27:$L$113</c:f>
              <c:numCache>
                <c:formatCode>General</c:formatCode>
                <c:ptCount val="87"/>
                <c:pt idx="0">
                  <c:v>92.56253558627747</c:v>
                </c:pt>
                <c:pt idx="1">
                  <c:v>100.6475927579366</c:v>
                </c:pt>
                <c:pt idx="2">
                  <c:v>90.10789613295901</c:v>
                </c:pt>
                <c:pt idx="3">
                  <c:v>69.13954891478511</c:v>
                </c:pt>
                <c:pt idx="4">
                  <c:v>3.691921673184652</c:v>
                </c:pt>
                <c:pt idx="5">
                  <c:v>-52.24161362218876</c:v>
                </c:pt>
                <c:pt idx="6">
                  <c:v>-47.01829295942446</c:v>
                </c:pt>
                <c:pt idx="7">
                  <c:v>-55.50122346402782</c:v>
                </c:pt>
                <c:pt idx="8">
                  <c:v>-70.69999999999993</c:v>
                </c:pt>
                <c:pt idx="9">
                  <c:v>-79.0834136053671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770328"/>
        <c:axId val="2137777496"/>
      </c:lineChart>
      <c:catAx>
        <c:axId val="2137770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otham Narrow Book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rgbClr val="757B82"/>
                    </a:solidFill>
                    <a:latin typeface="Gotham Narrow Book"/>
                  </a:rPr>
                  <a:t>Source: 2014 OASDI Trustees Report, Tables VI.A3 and VI.G9; Bureau of Labor Statistics.</a:t>
                </a:r>
              </a:p>
              <a:p>
                <a:pPr algn="r"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otham Narrow Book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rgbClr val="757B82"/>
                    </a:solidFill>
                    <a:latin typeface="Gotham Narrow Book"/>
                  </a:rPr>
                  <a:t>Produced by Veronique de Rugy, Mercatus Center at George Mason University, September 4, 2014. </a:t>
                </a:r>
              </a:p>
            </c:rich>
          </c:tx>
          <c:layout>
            <c:manualLayout>
              <c:xMode val="edge"/>
              <c:yMode val="edge"/>
              <c:x val="0.253958110302319"/>
              <c:y val="0.9074787744179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high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Gotham Narrow Book"/>
                <a:ea typeface="+mn-ea"/>
                <a:cs typeface="+mn-cs"/>
              </a:defRPr>
            </a:pPr>
            <a:endParaRPr lang="en-US"/>
          </a:p>
        </c:txPr>
        <c:crossAx val="2137777496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13777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rgbClr val="757B82"/>
                    </a:solidFill>
                    <a:latin typeface="Gotham Narrow Book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757B82"/>
                    </a:solidFill>
                  </a:rPr>
                  <a:t>billions of real 2013 dollars</a:t>
                </a:r>
              </a:p>
            </c:rich>
          </c:tx>
          <c:layout>
            <c:manualLayout>
              <c:xMode val="edge"/>
              <c:yMode val="edge"/>
              <c:x val="0.0102725461162697"/>
              <c:y val="0.3229658792650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757B82"/>
                </a:solidFill>
                <a:latin typeface="Gotham Narrow Book"/>
                <a:ea typeface="+mn-ea"/>
                <a:cs typeface="+mn-cs"/>
              </a:defRPr>
            </a:pPr>
            <a:endParaRPr lang="en-US"/>
          </a:p>
        </c:txPr>
        <c:crossAx val="21377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Gotham Narrow Book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58784809192348"/>
          <c:y val="0.148360533323165"/>
          <c:w val="0.888011384341456"/>
          <c:h val="0.670078263522145"/>
        </c:manualLayout>
      </c:layout>
      <c:barChart>
        <c:barDir val="col"/>
        <c:grouping val="clustered"/>
        <c:varyColors val="0"/>
        <c:ser>
          <c:idx val="0"/>
          <c:order val="0"/>
          <c:tx>
            <c:v>How Many Workers Support One Social Security Retiree?</c:v>
          </c:tx>
          <c:spPr>
            <a:solidFill>
              <a:srgbClr val="44597F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44597F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44597F">
                  <a:alpha val="50000"/>
                </a:srgb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44597F">
                  <a:alpha val="50000"/>
                </a:srgb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rgbClr val="44597F"/>
                    </a:solidFill>
                    <a:latin typeface="Gotham Narrow Book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'Workers per Beneficiary'!$J$9:$J$19</c:f>
              <c:numCache>
                <c:formatCode>General</c:formatCode>
                <c:ptCount val="11"/>
                <c:pt idx="0" formatCode="0">
                  <c:v>1945.0</c:v>
                </c:pt>
                <c:pt idx="1">
                  <c:v>1950.0</c:v>
                </c:pt>
                <c:pt idx="2">
                  <c:v>1960.0</c:v>
                </c:pt>
                <c:pt idx="3">
                  <c:v>1970.0</c:v>
                </c:pt>
                <c:pt idx="4">
                  <c:v>1980.0</c:v>
                </c:pt>
                <c:pt idx="5">
                  <c:v>1990.0</c:v>
                </c:pt>
                <c:pt idx="6">
                  <c:v>2000.0</c:v>
                </c:pt>
                <c:pt idx="7">
                  <c:v>2013.0</c:v>
                </c:pt>
                <c:pt idx="8">
                  <c:v>2025.0</c:v>
                </c:pt>
                <c:pt idx="9">
                  <c:v>2050.0</c:v>
                </c:pt>
                <c:pt idx="10">
                  <c:v>2090.0</c:v>
                </c:pt>
              </c:numCache>
            </c:numRef>
          </c:cat>
          <c:val>
            <c:numRef>
              <c:f>'Workers per Beneficiary'!$K$9:$K$19</c:f>
              <c:numCache>
                <c:formatCode>General</c:formatCode>
                <c:ptCount val="11"/>
                <c:pt idx="0">
                  <c:v>41.9</c:v>
                </c:pt>
                <c:pt idx="1">
                  <c:v>16.5</c:v>
                </c:pt>
                <c:pt idx="2" formatCode="#,##0">
                  <c:v>5.1</c:v>
                </c:pt>
                <c:pt idx="3">
                  <c:v>3.7</c:v>
                </c:pt>
                <c:pt idx="4">
                  <c:v>3.2</c:v>
                </c:pt>
                <c:pt idx="5">
                  <c:v>3.4</c:v>
                </c:pt>
                <c:pt idx="6">
                  <c:v>3.4</c:v>
                </c:pt>
                <c:pt idx="7">
                  <c:v>2.8</c:v>
                </c:pt>
                <c:pt idx="8">
                  <c:v>2.4</c:v>
                </c:pt>
                <c:pt idx="9">
                  <c:v>2.1</c:v>
                </c:pt>
                <c:pt idx="10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-9"/>
        <c:axId val="2132651672"/>
        <c:axId val="2132269560"/>
      </c:barChart>
      <c:catAx>
        <c:axId val="2132651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Gotham Narrow Book"/>
                <a:ea typeface="+mn-ea"/>
                <a:cs typeface="+mn-cs"/>
              </a:defRPr>
            </a:pPr>
            <a:endParaRPr lang="en-US"/>
          </a:p>
        </c:txPr>
        <c:crossAx val="2132269560"/>
        <c:crosses val="autoZero"/>
        <c:auto val="1"/>
        <c:lblAlgn val="ctr"/>
        <c:lblOffset val="100"/>
        <c:noMultiLvlLbl val="0"/>
      </c:catAx>
      <c:valAx>
        <c:axId val="2132269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rgbClr val="757B82"/>
                    </a:solidFill>
                    <a:latin typeface="Gotham Narrow Book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757B82"/>
                    </a:solidFill>
                  </a:rPr>
                  <a:t>workers per OASDI beneficiary</a:t>
                </a:r>
              </a:p>
            </c:rich>
          </c:tx>
          <c:layout>
            <c:manualLayout>
              <c:xMode val="edge"/>
              <c:yMode val="edge"/>
              <c:x val="0.00733752608432747"/>
              <c:y val="0.246757496222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rgbClr val="757B8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757B82"/>
                </a:solidFill>
                <a:latin typeface="Gotham Narrow Book"/>
                <a:ea typeface="+mn-ea"/>
                <a:cs typeface="+mn-cs"/>
              </a:defRPr>
            </a:pPr>
            <a:endParaRPr lang="en-US"/>
          </a:p>
        </c:txPr>
        <c:crossAx val="2132651672"/>
        <c:crosses val="autoZero"/>
        <c:crossBetween val="between"/>
        <c:majorUnit val="15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Gotham Narrow Book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Deficits!$P$26</c:f>
              <c:strCache>
                <c:ptCount val="1"/>
                <c:pt idx="0">
                  <c:v>Int</c:v>
                </c:pt>
              </c:strCache>
            </c:strRef>
          </c:tx>
          <c:marker>
            <c:symbol val="none"/>
          </c:marker>
          <c:val>
            <c:numRef>
              <c:f>Deficits!$P$27:$P$112</c:f>
              <c:numCache>
                <c:formatCode>General</c:formatCode>
                <c:ptCount val="86"/>
                <c:pt idx="9">
                  <c:v>-79.0834136053671</c:v>
                </c:pt>
                <c:pt idx="10">
                  <c:v>-67.43679858363725</c:v>
                </c:pt>
                <c:pt idx="11">
                  <c:v>-71.51345117544815</c:v>
                </c:pt>
                <c:pt idx="12">
                  <c:v>-73.58840566629885</c:v>
                </c:pt>
                <c:pt idx="13">
                  <c:v>-80.34401538605107</c:v>
                </c:pt>
                <c:pt idx="14">
                  <c:v>-92.56309475551552</c:v>
                </c:pt>
                <c:pt idx="15">
                  <c:v>-109.1449751247731</c:v>
                </c:pt>
                <c:pt idx="16">
                  <c:v>-125.3750987008805</c:v>
                </c:pt>
                <c:pt idx="17">
                  <c:v>-148.5088763376702</c:v>
                </c:pt>
                <c:pt idx="18">
                  <c:v>-174.7466504075676</c:v>
                </c:pt>
                <c:pt idx="20">
                  <c:v>-233.5214899173568</c:v>
                </c:pt>
                <c:pt idx="25">
                  <c:v>-384.2837726863593</c:v>
                </c:pt>
                <c:pt idx="30">
                  <c:v>-511.5608451311238</c:v>
                </c:pt>
                <c:pt idx="35">
                  <c:v>-605.514390712</c:v>
                </c:pt>
                <c:pt idx="40">
                  <c:v>-692.9835575860242</c:v>
                </c:pt>
                <c:pt idx="45">
                  <c:v>-811.150623240611</c:v>
                </c:pt>
                <c:pt idx="50">
                  <c:v>-990.7282399374062</c:v>
                </c:pt>
                <c:pt idx="55">
                  <c:v>-1243.578413091868</c:v>
                </c:pt>
                <c:pt idx="60">
                  <c:v>-1558.009168168805</c:v>
                </c:pt>
                <c:pt idx="65">
                  <c:v>-1952.865143967927</c:v>
                </c:pt>
                <c:pt idx="70">
                  <c:v>-2397.899367314672</c:v>
                </c:pt>
                <c:pt idx="75">
                  <c:v>-2875.817765556703</c:v>
                </c:pt>
                <c:pt idx="80">
                  <c:v>-3534.499699314625</c:v>
                </c:pt>
                <c:pt idx="85">
                  <c:v>-4431.317642682323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Deficits!$Q$26</c:f>
              <c:strCache>
                <c:ptCount val="1"/>
                <c:pt idx="0">
                  <c:v>low</c:v>
                </c:pt>
              </c:strCache>
            </c:strRef>
          </c:tx>
          <c:val>
            <c:numRef>
              <c:f>Deficits!$Q$27:$Q$112</c:f>
              <c:numCache>
                <c:formatCode>General</c:formatCode>
                <c:ptCount val="86"/>
                <c:pt idx="9">
                  <c:v>-69.97866363170965</c:v>
                </c:pt>
                <c:pt idx="10">
                  <c:v>-33.03569030309848</c:v>
                </c:pt>
                <c:pt idx="11">
                  <c:v>-27.78350201721514</c:v>
                </c:pt>
                <c:pt idx="12">
                  <c:v>-17.95196648239551</c:v>
                </c:pt>
                <c:pt idx="13">
                  <c:v>-13.04783622783111</c:v>
                </c:pt>
                <c:pt idx="14">
                  <c:v>-13.79221809541491</c:v>
                </c:pt>
                <c:pt idx="15">
                  <c:v>-19.0534123704515</c:v>
                </c:pt>
                <c:pt idx="16">
                  <c:v>-23.28164147034295</c:v>
                </c:pt>
                <c:pt idx="17">
                  <c:v>-30.93636291200755</c:v>
                </c:pt>
                <c:pt idx="18">
                  <c:v>-42.75929456803897</c:v>
                </c:pt>
                <c:pt idx="20">
                  <c:v>-75.7356816446702</c:v>
                </c:pt>
                <c:pt idx="25">
                  <c:v>-161.0429224403886</c:v>
                </c:pt>
                <c:pt idx="30">
                  <c:v>-210.4324060866201</c:v>
                </c:pt>
                <c:pt idx="35">
                  <c:v>-204.4382261198371</c:v>
                </c:pt>
                <c:pt idx="40">
                  <c:v>-167.0030606542077</c:v>
                </c:pt>
                <c:pt idx="45">
                  <c:v>-137.0117572618792</c:v>
                </c:pt>
                <c:pt idx="50">
                  <c:v>-147.552183991249</c:v>
                </c:pt>
                <c:pt idx="55">
                  <c:v>-195.1406416690224</c:v>
                </c:pt>
                <c:pt idx="60">
                  <c:v>-226.8413791588682</c:v>
                </c:pt>
                <c:pt idx="65">
                  <c:v>-233.0896482072931</c:v>
                </c:pt>
                <c:pt idx="70">
                  <c:v>-104.9930479969898</c:v>
                </c:pt>
                <c:pt idx="75">
                  <c:v>242.1805919389153</c:v>
                </c:pt>
                <c:pt idx="80">
                  <c:v>473.4650606898503</c:v>
                </c:pt>
                <c:pt idx="85">
                  <c:v>404.4613072680077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Deficits!$R$26</c:f>
              <c:strCache>
                <c:ptCount val="1"/>
                <c:pt idx="0">
                  <c:v>high</c:v>
                </c:pt>
              </c:strCache>
            </c:strRef>
          </c:tx>
          <c:val>
            <c:numRef>
              <c:f>Deficits!$R$27:$R$112</c:f>
              <c:numCache>
                <c:formatCode>General</c:formatCode>
                <c:ptCount val="86"/>
                <c:pt idx="9">
                  <c:v>-89.23</c:v>
                </c:pt>
                <c:pt idx="10">
                  <c:v>-105.19</c:v>
                </c:pt>
                <c:pt idx="11">
                  <c:v>-122.84</c:v>
                </c:pt>
                <c:pt idx="12">
                  <c:v>-138.25</c:v>
                </c:pt>
                <c:pt idx="13">
                  <c:v>-156.29</c:v>
                </c:pt>
                <c:pt idx="14">
                  <c:v>-179.74</c:v>
                </c:pt>
                <c:pt idx="15">
                  <c:v>-206.58</c:v>
                </c:pt>
                <c:pt idx="16">
                  <c:v>-231.13</c:v>
                </c:pt>
                <c:pt idx="17">
                  <c:v>-259.92</c:v>
                </c:pt>
                <c:pt idx="18">
                  <c:v>-293.78</c:v>
                </c:pt>
                <c:pt idx="20">
                  <c:v>-367.17</c:v>
                </c:pt>
                <c:pt idx="25">
                  <c:v>-555.0</c:v>
                </c:pt>
                <c:pt idx="30">
                  <c:v>-716.64</c:v>
                </c:pt>
                <c:pt idx="35">
                  <c:v>-848.35</c:v>
                </c:pt>
                <c:pt idx="40">
                  <c:v>-974.32</c:v>
                </c:pt>
                <c:pt idx="45" formatCode="#,##0.00">
                  <c:v>-1120.17</c:v>
                </c:pt>
                <c:pt idx="50" formatCode="#,##0.00">
                  <c:v>-1308.26</c:v>
                </c:pt>
                <c:pt idx="55" formatCode="#,##0.00">
                  <c:v>-1545.41</c:v>
                </c:pt>
                <c:pt idx="60" formatCode="#,##0.00">
                  <c:v>-1827.25</c:v>
                </c:pt>
                <c:pt idx="65" formatCode="#,##0.00">
                  <c:v>-2167.37</c:v>
                </c:pt>
                <c:pt idx="70" formatCode="#,##0.00">
                  <c:v>-2544.56</c:v>
                </c:pt>
                <c:pt idx="75" formatCode="#,##0.00">
                  <c:v>-2943.09</c:v>
                </c:pt>
                <c:pt idx="80" formatCode="#,##0.00">
                  <c:v>-3402.05</c:v>
                </c:pt>
                <c:pt idx="85" formatCode="#,##0.00">
                  <c:v>-3918.57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8072"/>
        <c:axId val="2125271048"/>
      </c:lineChart>
      <c:catAx>
        <c:axId val="21252680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5271048"/>
        <c:crosses val="autoZero"/>
        <c:auto val="1"/>
        <c:lblAlgn val="ctr"/>
        <c:lblOffset val="100"/>
        <c:noMultiLvlLbl val="0"/>
      </c:catAx>
      <c:valAx>
        <c:axId val="2125271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5268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 zoomToFit="1"/>
  </sheetViews>
  <pageMargins left="0.7" right="0.7" top="0.75" bottom="0.75" header="0.3" footer="0.3"/>
  <pageSetup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pageSetup orientation="landscape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pageSetup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210" cy="62859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0.03616</cdr:x>
      <cdr:y>0.07792</cdr:y>
    </cdr:from>
    <cdr:to>
      <cdr:x>0.08805</cdr:x>
      <cdr:y>0.13203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2965" y="489857"/>
          <a:ext cx="449035" cy="340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600">
            <a:solidFill>
              <a:schemeClr val="tx1">
                <a:lumMod val="65000"/>
                <a:lumOff val="35000"/>
              </a:schemeClr>
            </a:solidFill>
            <a:latin typeface="Gotham Narrow Light" pitchFamily="50" charset="0"/>
          </a:endParaRPr>
        </a:p>
      </cdr:txBody>
    </cdr:sp>
  </cdr:relSizeAnchor>
  <cdr:relSizeAnchor xmlns:cdr="http://schemas.openxmlformats.org/drawingml/2006/chartDrawing">
    <cdr:from>
      <cdr:x>0.77951</cdr:x>
      <cdr:y>0.13559</cdr:y>
    </cdr:from>
    <cdr:to>
      <cdr:x>0.77951</cdr:x>
      <cdr:y>0.81719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6759525" y="853440"/>
          <a:ext cx="0" cy="429006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0.82991</cdr:x>
      <cdr:y>0.13516</cdr:y>
    </cdr:from>
    <cdr:to>
      <cdr:x>0.9514</cdr:x>
      <cdr:y>0.18928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196604" y="850700"/>
          <a:ext cx="1053508" cy="340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65000"/>
                </a:schemeClr>
              </a:solidFill>
              <a:latin typeface="Gotham Narrow Book"/>
            </a:rPr>
            <a:t>projected</a:t>
          </a:r>
        </a:p>
      </cdr:txBody>
    </cdr:sp>
  </cdr:relSizeAnchor>
  <cdr:relSizeAnchor xmlns:cdr="http://schemas.openxmlformats.org/drawingml/2006/chartDrawing">
    <cdr:from>
      <cdr:x>0.3953</cdr:x>
      <cdr:y>0.13274</cdr:y>
    </cdr:from>
    <cdr:to>
      <cdr:x>0.60013</cdr:x>
      <cdr:y>0.18686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427869" y="835460"/>
          <a:ext cx="1776196" cy="340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65000"/>
                </a:schemeClr>
              </a:solidFill>
              <a:latin typeface="Gotham Narrow Book"/>
            </a:rPr>
            <a:t>historical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5210" cy="62859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0.22794</cdr:x>
      <cdr:y>0.23209</cdr:y>
    </cdr:from>
    <cdr:to>
      <cdr:x>0.22794</cdr:x>
      <cdr:y>0.87392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974587" y="1459419"/>
          <a:ext cx="0" cy="403585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  <a:alpha val="6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0.11263</cdr:x>
      <cdr:y>0.79508</cdr:y>
    </cdr:from>
    <cdr:to>
      <cdr:x>0.31745</cdr:x>
      <cdr:y>0.84919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75690" y="4999475"/>
          <a:ext cx="1774324" cy="340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65000"/>
                </a:schemeClr>
              </a:solidFill>
              <a:latin typeface="Gotham Narrow Book"/>
            </a:rPr>
            <a:t>historical</a:t>
          </a:r>
        </a:p>
      </cdr:txBody>
    </cdr:sp>
  </cdr:relSizeAnchor>
  <cdr:relSizeAnchor xmlns:cdr="http://schemas.openxmlformats.org/drawingml/2006/chartDrawing">
    <cdr:from>
      <cdr:x>0.64134</cdr:x>
      <cdr:y>0.80466</cdr:y>
    </cdr:from>
    <cdr:to>
      <cdr:x>0.7768</cdr:x>
      <cdr:y>0.85877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561400" y="5064614"/>
          <a:ext cx="1174680" cy="340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65000"/>
                </a:schemeClr>
              </a:solidFill>
              <a:latin typeface="Gotham Narrow Book"/>
            </a:rPr>
            <a:t>projected</a:t>
          </a:r>
        </a:p>
      </cdr:txBody>
    </cdr:sp>
  </cdr:relSizeAnchor>
  <cdr:relSizeAnchor xmlns:cdr="http://schemas.openxmlformats.org/drawingml/2006/chartDrawing">
    <cdr:from>
      <cdr:x>0.77222</cdr:x>
      <cdr:y>0.2373</cdr:y>
    </cdr:from>
    <cdr:to>
      <cdr:x>0.90768</cdr:x>
      <cdr:y>0.29141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689604" y="1492177"/>
          <a:ext cx="1173469" cy="340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rgbClr val="17C7D2"/>
              </a:solidFill>
              <a:latin typeface="Gotham Narrow Book"/>
            </a:rPr>
            <a:t>low-cost</a:t>
          </a:r>
        </a:p>
      </cdr:txBody>
    </cdr:sp>
  </cdr:relSizeAnchor>
  <cdr:relSizeAnchor xmlns:cdr="http://schemas.openxmlformats.org/drawingml/2006/chartDrawing">
    <cdr:from>
      <cdr:x>0.7864</cdr:x>
      <cdr:y>0.49398</cdr:y>
    </cdr:from>
    <cdr:to>
      <cdr:x>0.94106</cdr:x>
      <cdr:y>0.54809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812499" y="3106184"/>
          <a:ext cx="1339796" cy="340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rgbClr val="44597F"/>
              </a:solidFill>
              <a:latin typeface="Gotham Narrow Book"/>
            </a:rPr>
            <a:t>intermediate</a:t>
          </a:r>
        </a:p>
      </cdr:txBody>
    </cdr:sp>
  </cdr:relSizeAnchor>
  <cdr:relSizeAnchor xmlns:cdr="http://schemas.openxmlformats.org/drawingml/2006/chartDrawing">
    <cdr:from>
      <cdr:x>0.67995</cdr:x>
      <cdr:y>0.60284</cdr:y>
    </cdr:from>
    <cdr:to>
      <cdr:x>0.83461</cdr:x>
      <cdr:y>0.65695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890298" y="3790715"/>
          <a:ext cx="1339795" cy="340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rgbClr val="FF0000"/>
              </a:solidFill>
              <a:latin typeface="Gotham Narrow Book"/>
            </a:rPr>
            <a:t>high-cost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5210" cy="62859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0.22408</cdr:x>
      <cdr:y>0.02058</cdr:y>
    </cdr:from>
    <cdr:to>
      <cdr:x>0.84446</cdr:x>
      <cdr:y>0.16586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43100" y="129540"/>
          <a:ext cx="537972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200">
              <a:latin typeface="Gotham Narrow Book"/>
            </a:rPr>
            <a:t>How</a:t>
          </a:r>
          <a:r>
            <a:rPr lang="en-US" sz="2200" baseline="0">
              <a:latin typeface="Gotham Narrow Book"/>
            </a:rPr>
            <a:t> Many Workers Support One Social Security Retiree?</a:t>
          </a:r>
          <a:endParaRPr lang="en-US" sz="2200">
            <a:latin typeface="Gotham Narrow Book"/>
          </a:endParaRPr>
        </a:p>
      </cdr:txBody>
    </cdr:sp>
  </cdr:relSizeAnchor>
  <cdr:relSizeAnchor xmlns:cdr="http://schemas.openxmlformats.org/drawingml/2006/chartDrawing">
    <cdr:from>
      <cdr:x>0.74137</cdr:x>
      <cdr:y>0.15254</cdr:y>
    </cdr:from>
    <cdr:to>
      <cdr:x>0.74137</cdr:x>
      <cdr:y>0.87192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6422374" y="959179"/>
          <a:ext cx="0" cy="452350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  <a:alpha val="6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0.80205</cdr:x>
      <cdr:y>0.15586</cdr:y>
    </cdr:from>
    <cdr:to>
      <cdr:x>0.92403</cdr:x>
      <cdr:y>0.21018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948036" y="980069"/>
          <a:ext cx="1056669" cy="34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65000"/>
                </a:schemeClr>
              </a:solidFill>
              <a:latin typeface="Gotham Narrow Book"/>
            </a:rPr>
            <a:t>projected</a:t>
          </a:r>
        </a:p>
      </cdr:txBody>
    </cdr:sp>
  </cdr:relSizeAnchor>
  <cdr:relSizeAnchor xmlns:cdr="http://schemas.openxmlformats.org/drawingml/2006/chartDrawing">
    <cdr:from>
      <cdr:x>0.38131</cdr:x>
      <cdr:y>0.15586</cdr:y>
    </cdr:from>
    <cdr:to>
      <cdr:x>0.50329</cdr:x>
      <cdr:y>0.21018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03239" y="980069"/>
          <a:ext cx="1056669" cy="34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65000"/>
                </a:schemeClr>
              </a:solidFill>
              <a:latin typeface="Gotham Narrow Book"/>
            </a:rPr>
            <a:t>historical</a:t>
          </a:r>
        </a:p>
      </cdr:txBody>
    </cdr:sp>
  </cdr:relSizeAnchor>
  <cdr:relSizeAnchor xmlns:cdr="http://schemas.openxmlformats.org/drawingml/2006/chartDrawing">
    <cdr:from>
      <cdr:x>0.65794</cdr:x>
      <cdr:y>0.15254</cdr:y>
    </cdr:from>
    <cdr:to>
      <cdr:x>0.65794</cdr:x>
      <cdr:y>0.87685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5699610" y="959179"/>
          <a:ext cx="0" cy="455448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  <a:alpha val="6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0.65306</cdr:x>
      <cdr:y>0.15586</cdr:y>
    </cdr:from>
    <cdr:to>
      <cdr:x>0.77504</cdr:x>
      <cdr:y>0.21018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657385" y="980069"/>
          <a:ext cx="1056669" cy="34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65000"/>
                </a:schemeClr>
              </a:solidFill>
              <a:latin typeface="Gotham Narrow Book"/>
            </a:rPr>
            <a:t>current</a:t>
          </a:r>
        </a:p>
      </cdr:txBody>
    </cdr:sp>
  </cdr:relSizeAnchor>
  <cdr:relSizeAnchor xmlns:cdr="http://schemas.openxmlformats.org/drawingml/2006/chartDrawing">
    <cdr:from>
      <cdr:x>0.09988</cdr:x>
      <cdr:y>0.87267</cdr:y>
    </cdr:from>
    <cdr:to>
      <cdr:x>0.98397</cdr:x>
      <cdr:y>0.9983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864452" y="5485546"/>
          <a:ext cx="7652018" cy="789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/>
          <a:r>
            <a:rPr lang="en-US" sz="1100" b="0" i="0" baseline="0">
              <a:solidFill>
                <a:srgbClr val="757B82"/>
              </a:solidFill>
              <a:effectLst/>
              <a:latin typeface="Gotham narrow book"/>
              <a:ea typeface="+mn-ea"/>
              <a:cs typeface="Gotham narrow book"/>
            </a:rPr>
            <a:t>Source: 2014 OASDI Trustees Report, Table IV.B2. </a:t>
          </a:r>
          <a:endParaRPr lang="en-US" sz="1100">
            <a:solidFill>
              <a:srgbClr val="757B82"/>
            </a:solidFill>
            <a:effectLst/>
            <a:latin typeface="Gotham narrow book"/>
            <a:cs typeface="Gotham narrow book"/>
          </a:endParaRPr>
        </a:p>
        <a:p xmlns:a="http://schemas.openxmlformats.org/drawingml/2006/main">
          <a:pPr algn="r" rtl="0"/>
          <a:r>
            <a:rPr lang="en-US" sz="1100" b="0" i="0" baseline="0">
              <a:solidFill>
                <a:srgbClr val="757B82"/>
              </a:solidFill>
              <a:effectLst/>
              <a:latin typeface="Gotham narrow book"/>
              <a:ea typeface="+mn-ea"/>
              <a:cs typeface="Gotham narrow book"/>
            </a:rPr>
            <a:t>Data note: Estimates come from the intermediate projection. Time intervals between historical, </a:t>
          </a:r>
        </a:p>
        <a:p xmlns:a="http://schemas.openxmlformats.org/drawingml/2006/main">
          <a:pPr algn="r" rtl="0"/>
          <a:r>
            <a:rPr lang="en-US" sz="1100" b="0" i="0" baseline="0">
              <a:solidFill>
                <a:srgbClr val="757B82"/>
              </a:solidFill>
              <a:effectLst/>
              <a:latin typeface="Gotham narrow book"/>
              <a:ea typeface="+mn-ea"/>
              <a:cs typeface="Gotham narrow book"/>
            </a:rPr>
            <a:t>current, and projected figures differ, reflecting the way it is reported by the Trustees Report.  </a:t>
          </a:r>
          <a:endParaRPr lang="en-US" sz="1100">
            <a:solidFill>
              <a:srgbClr val="757B82"/>
            </a:solidFill>
            <a:effectLst/>
            <a:latin typeface="Gotham narrow book"/>
            <a:cs typeface="Gotham narrow book"/>
          </a:endParaRPr>
        </a:p>
        <a:p xmlns:a="http://schemas.openxmlformats.org/drawingml/2006/main">
          <a:pPr algn="r" rtl="0"/>
          <a:r>
            <a:rPr lang="en-US" sz="1100" b="0" i="0" baseline="0">
              <a:solidFill>
                <a:srgbClr val="757B82"/>
              </a:solidFill>
              <a:effectLst/>
              <a:latin typeface="Gotham narrow book"/>
              <a:ea typeface="+mn-ea"/>
              <a:cs typeface="Gotham narrow book"/>
            </a:rPr>
            <a:t>Produced by Veronique de Rugy, Mercatus Center at George Mason University, September 4, 2014.</a:t>
          </a:r>
          <a:endParaRPr lang="en-US" sz="1100">
            <a:solidFill>
              <a:srgbClr val="757B82"/>
            </a:solidFill>
            <a:effectLst/>
            <a:latin typeface="Gotham narrow book"/>
            <a:cs typeface="Gotham narrow book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24</xdr:row>
      <xdr:rowOff>57150</xdr:rowOff>
    </xdr:from>
    <xdr:to>
      <xdr:col>14</xdr:col>
      <xdr:colOff>546100</xdr:colOff>
      <xdr:row>39</xdr:row>
      <xdr:rowOff>107950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hyperlink" Target="http://www.ssa.gov/OACT/TR/2014/tr2014.pdf" TargetMode="External"/><Relationship Id="rId2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sa.gov/OACT/TR/2014/tr2014.pdf" TargetMode="Externa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sa.gov/OACT/TR/2014/tr2014.pdf" TargetMode="Externa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sa.gov/OACT/TR/2014/tr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3"/>
  <sheetViews>
    <sheetView topLeftCell="A11" workbookViewId="0">
      <selection activeCell="R112" sqref="P26:R112"/>
    </sheetView>
  </sheetViews>
  <sheetFormatPr baseColWidth="10" defaultColWidth="8.83203125" defaultRowHeight="14" x14ac:dyDescent="0"/>
  <cols>
    <col min="1" max="1" width="13.33203125" customWidth="1"/>
  </cols>
  <sheetData>
    <row r="1" spans="1:11">
      <c r="A1" s="1" t="s">
        <v>0</v>
      </c>
    </row>
    <row r="2" spans="1:11" ht="31.5" customHeight="1">
      <c r="A2" s="111" t="s">
        <v>21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5" thickBot="1">
      <c r="A3" s="112" t="s">
        <v>39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1" ht="15" thickBot="1">
      <c r="A4" s="57"/>
      <c r="B4" s="113" t="s">
        <v>2</v>
      </c>
      <c r="C4" s="114"/>
      <c r="D4" s="115"/>
      <c r="E4" s="116" t="s">
        <v>18</v>
      </c>
      <c r="F4" s="117"/>
      <c r="G4" s="118"/>
      <c r="H4" s="119" t="s">
        <v>19</v>
      </c>
      <c r="I4" s="120"/>
      <c r="J4" s="121"/>
    </row>
    <row r="5" spans="1:11" ht="43" thickBot="1">
      <c r="A5" s="58"/>
      <c r="B5" s="70" t="s">
        <v>15</v>
      </c>
      <c r="C5" s="71" t="s">
        <v>16</v>
      </c>
      <c r="D5" s="72" t="s">
        <v>17</v>
      </c>
      <c r="E5" s="73" t="s">
        <v>15</v>
      </c>
      <c r="F5" s="71" t="s">
        <v>16</v>
      </c>
      <c r="G5" s="74" t="s">
        <v>17</v>
      </c>
      <c r="H5" s="75" t="s">
        <v>15</v>
      </c>
      <c r="I5" s="71" t="s">
        <v>16</v>
      </c>
      <c r="J5" s="76" t="s">
        <v>17</v>
      </c>
    </row>
    <row r="6" spans="1:11" ht="15" thickBot="1">
      <c r="A6" s="56" t="s">
        <v>22</v>
      </c>
      <c r="B6" s="54"/>
      <c r="C6" s="54"/>
      <c r="D6" s="54"/>
      <c r="E6" s="54"/>
      <c r="F6" s="54"/>
      <c r="G6" s="54"/>
      <c r="H6" s="54"/>
      <c r="I6" s="54"/>
      <c r="J6" s="54"/>
    </row>
    <row r="7" spans="1:11">
      <c r="A7">
        <v>1985</v>
      </c>
      <c r="B7" s="91">
        <f>'Deficits nominal'!B7*(CPI!Q74/CPI!N74)</f>
        <v>434.73759851301116</v>
      </c>
      <c r="C7" s="108">
        <f>'Deficits nominal'!C7*(CPI!Q74/CPI!N74)</f>
        <v>412.65431412639401</v>
      </c>
      <c r="D7" s="93">
        <f>B7-C7</f>
        <v>22.083284386617152</v>
      </c>
      <c r="E7" s="15"/>
      <c r="F7" s="41"/>
      <c r="G7" s="17"/>
      <c r="H7" s="81"/>
      <c r="I7" s="41"/>
      <c r="J7" s="30"/>
    </row>
    <row r="8" spans="1:11">
      <c r="A8">
        <v>1986</v>
      </c>
      <c r="B8" s="90">
        <f>'Deficits nominal'!B8*(CPI!Q75/CPI!N75)</f>
        <v>452.52322354014598</v>
      </c>
      <c r="C8" s="92">
        <f>'Deficits nominal'!C8*(CPI!Q75/CPI!N75)</f>
        <v>428.2922947080292</v>
      </c>
      <c r="D8" s="94">
        <f>B8-C8</f>
        <v>24.230928832116774</v>
      </c>
      <c r="E8" s="18"/>
      <c r="F8" s="42"/>
      <c r="G8" s="20"/>
      <c r="H8" s="34"/>
      <c r="I8" s="42"/>
      <c r="J8" s="32"/>
    </row>
    <row r="9" spans="1:11">
      <c r="A9">
        <v>1987</v>
      </c>
      <c r="B9" s="90">
        <f>'Deficits nominal'!B9*(CPI!Q76/CPI!N76)</f>
        <v>462.83798327464791</v>
      </c>
      <c r="C9" s="92">
        <f>'Deficits nominal'!C9*(CPI!Q76/CPI!N76)</f>
        <v>428.79673151408451</v>
      </c>
      <c r="D9" s="94">
        <f t="shared" ref="D9:D35" si="0">B9-C9</f>
        <v>34.041251760563398</v>
      </c>
      <c r="E9" s="18"/>
      <c r="F9" s="42"/>
      <c r="G9" s="20"/>
      <c r="H9" s="34"/>
      <c r="I9" s="42"/>
      <c r="J9" s="32"/>
    </row>
    <row r="10" spans="1:11">
      <c r="A10">
        <v>1988</v>
      </c>
      <c r="B10" s="90">
        <f>'Deficits nominal'!B10*(CPI!Q77/CPI!N77)</f>
        <v>502.73814116652579</v>
      </c>
      <c r="C10" s="92">
        <f>'Deficits nominal'!C10*(CPI!Q77/CPI!N77)</f>
        <v>438.14820371935758</v>
      </c>
      <c r="D10" s="94">
        <f t="shared" si="0"/>
        <v>64.589937447168211</v>
      </c>
      <c r="E10" s="18"/>
      <c r="F10" s="42"/>
      <c r="G10" s="20"/>
      <c r="H10" s="34"/>
      <c r="I10" s="42"/>
      <c r="J10" s="32"/>
    </row>
    <row r="11" spans="1:11">
      <c r="A11">
        <v>1989</v>
      </c>
      <c r="B11" s="90">
        <f>'Deficits nominal'!B11*(CPI!Q78/CPI!N78)</f>
        <v>519.83227338709673</v>
      </c>
      <c r="C11" s="92">
        <f>'Deficits nominal'!C11*(CPI!Q78/CPI!N78)</f>
        <v>443.74551129032255</v>
      </c>
      <c r="D11" s="94">
        <f t="shared" si="0"/>
        <v>76.08676209677418</v>
      </c>
      <c r="E11" s="18"/>
      <c r="F11" s="42"/>
      <c r="G11" s="20"/>
      <c r="H11" s="34"/>
      <c r="I11" s="42"/>
      <c r="J11" s="32"/>
    </row>
    <row r="12" spans="1:11">
      <c r="A12">
        <v>1990</v>
      </c>
      <c r="B12" s="90">
        <f>'Deficits nominal'!B12*(CPI!Q79/CPI!N79)</f>
        <v>531.50556541698552</v>
      </c>
      <c r="C12" s="92">
        <f>'Deficits nominal'!C12*(CPI!Q79/CPI!N79)</f>
        <v>451.12025019127776</v>
      </c>
      <c r="D12" s="94">
        <f t="shared" si="0"/>
        <v>80.385315225707757</v>
      </c>
      <c r="E12" s="18"/>
      <c r="F12" s="42"/>
      <c r="G12" s="20"/>
      <c r="H12" s="34"/>
      <c r="I12" s="42"/>
      <c r="J12" s="32"/>
    </row>
    <row r="13" spans="1:11">
      <c r="A13">
        <v>1991</v>
      </c>
      <c r="B13" s="90">
        <f>'Deficits nominal'!B13*(CPI!Q80/CPI!N80)</f>
        <v>526.46229515418509</v>
      </c>
      <c r="C13" s="92">
        <f>'Deficits nominal'!C13*(CPI!Q80/CPI!N80)</f>
        <v>468.99272687224675</v>
      </c>
      <c r="D13" s="94">
        <f t="shared" si="0"/>
        <v>57.469568281938336</v>
      </c>
      <c r="E13" s="18"/>
      <c r="F13" s="42"/>
      <c r="G13" s="20"/>
      <c r="H13" s="34"/>
      <c r="I13" s="42"/>
      <c r="J13" s="32"/>
    </row>
    <row r="14" spans="1:11" ht="15" thickBot="1">
      <c r="A14">
        <v>1992</v>
      </c>
      <c r="B14" s="90">
        <f>'Deficits nominal'!B14*(CPI!Q81/CPI!N81)</f>
        <v>526.68539130434783</v>
      </c>
      <c r="C14" s="92">
        <f>'Deficits nominal'!C14*(CPI!Q81/CPI!N81)</f>
        <v>484.67675196008543</v>
      </c>
      <c r="D14" s="94">
        <f t="shared" si="0"/>
        <v>42.008639344262406</v>
      </c>
      <c r="E14" s="18"/>
      <c r="F14" s="42"/>
      <c r="G14" s="20"/>
      <c r="H14" s="34"/>
      <c r="I14" s="42"/>
      <c r="J14" s="32"/>
    </row>
    <row r="15" spans="1:11" ht="15" thickBot="1">
      <c r="A15">
        <v>1993</v>
      </c>
      <c r="B15" s="90">
        <f>'Deficits nominal'!B15*(CPI!Q82/CPI!N82)</f>
        <v>528.30455986159177</v>
      </c>
      <c r="C15" s="92">
        <f>'Deficits nominal'!C15*(CPI!Q82/CPI!N82)</f>
        <v>497.8347515570934</v>
      </c>
      <c r="D15" s="94">
        <f t="shared" si="0"/>
        <v>30.469808304498372</v>
      </c>
      <c r="E15" s="18"/>
      <c r="F15" s="42"/>
      <c r="G15" s="20"/>
      <c r="H15" s="34"/>
      <c r="I15" s="42"/>
      <c r="J15" s="32"/>
      <c r="K15" s="61"/>
    </row>
    <row r="16" spans="1:11">
      <c r="A16">
        <v>1994</v>
      </c>
      <c r="B16" s="90">
        <f>'Deficits nominal'!B16*(CPI!Q83/CPI!N83)</f>
        <v>550.16835357624836</v>
      </c>
      <c r="C16" s="92">
        <f>'Deficits nominal'!C16*(CPI!Q83/CPI!N83)</f>
        <v>507.72679487179494</v>
      </c>
      <c r="D16" s="94">
        <f t="shared" si="0"/>
        <v>42.441558704453428</v>
      </c>
      <c r="E16" s="18"/>
      <c r="F16" s="42"/>
      <c r="G16" s="20"/>
      <c r="H16" s="34"/>
      <c r="I16" s="42"/>
      <c r="J16" s="32"/>
    </row>
    <row r="17" spans="1:18">
      <c r="A17">
        <v>1995</v>
      </c>
      <c r="B17" s="90">
        <f>'Deficits nominal'!B17*(CPI!Q84/CPI!N84)</f>
        <v>557.17077755905507</v>
      </c>
      <c r="C17" s="92">
        <f>'Deficits nominal'!C17*(CPI!Q84/CPI!N84)</f>
        <v>519.4146233595801</v>
      </c>
      <c r="D17" s="94">
        <f t="shared" si="0"/>
        <v>37.756154199474963</v>
      </c>
      <c r="E17" s="18"/>
      <c r="F17" s="42"/>
      <c r="G17" s="20"/>
      <c r="H17" s="34"/>
      <c r="I17" s="42"/>
      <c r="J17" s="32"/>
    </row>
    <row r="18" spans="1:18">
      <c r="A18">
        <v>1996</v>
      </c>
      <c r="B18" s="90">
        <f>'Deficits nominal'!B18*(CPI!Q85/CPI!N85)</f>
        <v>572.81587380497137</v>
      </c>
      <c r="C18" s="92">
        <f>'Deficits nominal'!C18*(CPI!Q85/CPI!N85)</f>
        <v>525.00698024219253</v>
      </c>
      <c r="D18" s="94">
        <f t="shared" si="0"/>
        <v>47.808893562778849</v>
      </c>
      <c r="E18" s="18"/>
      <c r="F18" s="42"/>
      <c r="G18" s="20"/>
      <c r="H18" s="34"/>
      <c r="I18" s="42"/>
      <c r="J18" s="32"/>
    </row>
    <row r="19" spans="1:18">
      <c r="A19">
        <v>1997</v>
      </c>
      <c r="B19" s="90">
        <f>'Deficits nominal'!B19*(CPI!Q86/CPI!N86)</f>
        <v>600.75328535825531</v>
      </c>
      <c r="C19" s="92">
        <f>'Deficits nominal'!C19*(CPI!Q86/CPI!N86)</f>
        <v>535.72852772585668</v>
      </c>
      <c r="D19" s="94">
        <f t="shared" si="0"/>
        <v>65.024757632398632</v>
      </c>
      <c r="E19" s="18"/>
      <c r="F19" s="42"/>
      <c r="G19" s="20"/>
      <c r="H19" s="34"/>
      <c r="I19" s="42"/>
      <c r="J19" s="32"/>
    </row>
    <row r="20" spans="1:18">
      <c r="A20">
        <v>1998</v>
      </c>
      <c r="B20" s="90">
        <f>'Deficits nominal'!B20*(CPI!Q87/CPI!N87)</f>
        <v>628.69806319018392</v>
      </c>
      <c r="C20" s="92">
        <f>'Deficits nominal'!C20*(CPI!Q87/CPI!N87)</f>
        <v>546.37706196319016</v>
      </c>
      <c r="D20" s="94">
        <f t="shared" si="0"/>
        <v>82.321001226993758</v>
      </c>
      <c r="E20" s="18"/>
      <c r="F20" s="42"/>
      <c r="G20" s="20"/>
      <c r="H20" s="34"/>
      <c r="I20" s="42"/>
      <c r="J20" s="32"/>
    </row>
    <row r="21" spans="1:18">
      <c r="A21">
        <v>1999</v>
      </c>
      <c r="B21" s="90">
        <f>'Deficits nominal'!B21*(CPI!Q88/CPI!N88)</f>
        <v>658.73975210084041</v>
      </c>
      <c r="C21" s="92">
        <f>'Deficits nominal'!C21*(CPI!Q88/CPI!N88)</f>
        <v>549.39258883553418</v>
      </c>
      <c r="D21" s="94">
        <f t="shared" si="0"/>
        <v>109.34716326530622</v>
      </c>
      <c r="E21" s="18"/>
      <c r="F21" s="42"/>
      <c r="G21" s="20"/>
      <c r="H21" s="34"/>
      <c r="I21" s="42"/>
      <c r="J21" s="32"/>
    </row>
    <row r="22" spans="1:18">
      <c r="A22">
        <v>2000</v>
      </c>
      <c r="B22" s="90">
        <f>'Deficits nominal'!B22*(CPI!Q89/CPI!N89)</f>
        <v>681.69008304297336</v>
      </c>
      <c r="C22" s="92">
        <f>'Deficits nominal'!C22*(CPI!Q89/CPI!N89)</f>
        <v>561.55894715447164</v>
      </c>
      <c r="D22" s="94">
        <f t="shared" si="0"/>
        <v>120.13113588850172</v>
      </c>
      <c r="E22" s="18"/>
      <c r="F22" s="42"/>
      <c r="G22" s="20"/>
      <c r="H22" s="34"/>
      <c r="I22" s="42"/>
      <c r="J22" s="32"/>
    </row>
    <row r="23" spans="1:18">
      <c r="A23">
        <v>2001</v>
      </c>
      <c r="B23" s="90">
        <f>'Deficits nominal'!B23*(CPI!Q90/CPI!N90)</f>
        <v>695.97712422360246</v>
      </c>
      <c r="C23" s="92">
        <f>'Deficits nominal'!C23*(CPI!Q90/CPI!N90)</f>
        <v>577.32821739130429</v>
      </c>
      <c r="D23" s="94">
        <f t="shared" si="0"/>
        <v>118.64890683229817</v>
      </c>
      <c r="E23" s="18"/>
      <c r="F23" s="42"/>
      <c r="G23" s="20"/>
      <c r="H23" s="34"/>
      <c r="I23" s="42"/>
      <c r="J23" s="32"/>
    </row>
    <row r="24" spans="1:18">
      <c r="A24">
        <v>2002</v>
      </c>
      <c r="B24" s="90">
        <f>'Deficits nominal'!B24*(CPI!Q91/CPI!N91)</f>
        <v>707.93547470817123</v>
      </c>
      <c r="C24" s="92">
        <f>'Deficits nominal'!C24*(CPI!Q91/CPI!N91)</f>
        <v>597.86685325180656</v>
      </c>
      <c r="D24" s="94">
        <f t="shared" si="0"/>
        <v>110.06862145636467</v>
      </c>
      <c r="E24" s="18"/>
      <c r="F24" s="42"/>
      <c r="G24" s="20"/>
      <c r="H24" s="34"/>
      <c r="I24" s="42"/>
      <c r="J24" s="32"/>
    </row>
    <row r="25" spans="1:18">
      <c r="A25">
        <v>2003</v>
      </c>
      <c r="B25" s="90">
        <f>'Deficits nominal'!B25*(CPI!Q92/CPI!N92)</f>
        <v>692.54064673913035</v>
      </c>
      <c r="C25" s="92">
        <f>'Deficits nominal'!C25*(CPI!Q92/CPI!N92)</f>
        <v>606.57444945652173</v>
      </c>
      <c r="D25" s="94">
        <f t="shared" si="0"/>
        <v>85.966197282608618</v>
      </c>
      <c r="E25" s="18"/>
      <c r="F25" s="42"/>
      <c r="G25" s="20"/>
      <c r="H25" s="34"/>
      <c r="I25" s="42"/>
      <c r="J25" s="32"/>
    </row>
    <row r="26" spans="1:18">
      <c r="A26">
        <v>2004</v>
      </c>
      <c r="B26" s="90">
        <f>'Deficits nominal'!B26*(CPI!Q93/CPI!N93)</f>
        <v>701.33745844362102</v>
      </c>
      <c r="C26" s="92">
        <f>'Deficits nominal'!C26*(CPI!Q93/CPI!N93)</f>
        <v>618.58777766013759</v>
      </c>
      <c r="D26" s="94">
        <f t="shared" si="0"/>
        <v>82.749680783483427</v>
      </c>
      <c r="E26" s="18"/>
      <c r="F26" s="42"/>
      <c r="G26" s="20"/>
      <c r="H26" s="34"/>
      <c r="I26" s="42"/>
      <c r="J26" s="32"/>
      <c r="P26" t="s">
        <v>40</v>
      </c>
      <c r="Q26" t="s">
        <v>41</v>
      </c>
      <c r="R26" t="s">
        <v>42</v>
      </c>
    </row>
    <row r="27" spans="1:18">
      <c r="A27">
        <v>2005</v>
      </c>
      <c r="B27" s="90">
        <f>'Deficits nominal'!B27*(CPI!Q94/CPI!N94)</f>
        <v>724.6358294930875</v>
      </c>
      <c r="C27" s="92">
        <f>'Deficits nominal'!C27*(CPI!Q94/CPI!N94)</f>
        <v>632.07329390681002</v>
      </c>
      <c r="D27" s="94">
        <f t="shared" si="0"/>
        <v>92.562535586277477</v>
      </c>
      <c r="E27" s="18"/>
      <c r="F27" s="42"/>
      <c r="G27" s="20"/>
      <c r="H27" s="34"/>
      <c r="I27" s="42"/>
      <c r="J27" s="32"/>
      <c r="K27">
        <v>2005</v>
      </c>
      <c r="L27">
        <v>92.562535586277477</v>
      </c>
      <c r="O27">
        <v>2005</v>
      </c>
    </row>
    <row r="28" spans="1:18">
      <c r="A28">
        <v>2006</v>
      </c>
      <c r="B28" s="90">
        <f>'Deficits nominal'!B28*(CPI!Q95/CPI!N95)</f>
        <v>742.43488343253978</v>
      </c>
      <c r="C28" s="92">
        <f>'Deficits nominal'!C28*(CPI!Q95/CPI!N95)</f>
        <v>641.78729067460313</v>
      </c>
      <c r="D28" s="94">
        <f t="shared" si="0"/>
        <v>100.64759275793665</v>
      </c>
      <c r="E28" s="18"/>
      <c r="F28" s="42"/>
      <c r="G28" s="20"/>
      <c r="H28" s="34"/>
      <c r="I28" s="42"/>
      <c r="J28" s="32"/>
      <c r="K28">
        <v>2006</v>
      </c>
      <c r="L28">
        <v>100.64759275793665</v>
      </c>
      <c r="O28">
        <v>2006</v>
      </c>
    </row>
    <row r="29" spans="1:18">
      <c r="A29">
        <v>2007</v>
      </c>
      <c r="B29" s="90">
        <f>'Deficits nominal'!B29*(CPI!Q96/CPI!N96)</f>
        <v>758.05233816592852</v>
      </c>
      <c r="C29" s="92">
        <f>'Deficits nominal'!C29*(CPI!Q96/CPI!N96)</f>
        <v>667.9444420329695</v>
      </c>
      <c r="D29" s="94">
        <f t="shared" si="0"/>
        <v>90.107896132959013</v>
      </c>
      <c r="E29" s="18"/>
      <c r="F29" s="42"/>
      <c r="G29" s="20"/>
      <c r="H29" s="34"/>
      <c r="I29" s="42"/>
      <c r="J29" s="32"/>
      <c r="K29">
        <v>2007</v>
      </c>
      <c r="L29">
        <v>90.107896132959013</v>
      </c>
      <c r="O29">
        <v>2007</v>
      </c>
    </row>
    <row r="30" spans="1:18">
      <c r="A30">
        <v>2008</v>
      </c>
      <c r="B30" s="90">
        <f>'Deficits nominal'!B30*(CPI!Q97/CPI!N97)</f>
        <v>745.49529268054778</v>
      </c>
      <c r="C30" s="92">
        <f>'Deficits nominal'!C30*(CPI!Q97/CPI!N97)</f>
        <v>676.35574376576267</v>
      </c>
      <c r="D30" s="94">
        <f t="shared" si="0"/>
        <v>69.139548914785109</v>
      </c>
      <c r="E30" s="18"/>
      <c r="F30" s="42"/>
      <c r="G30" s="20"/>
      <c r="H30" s="34"/>
      <c r="I30" s="42"/>
      <c r="J30" s="32"/>
      <c r="K30">
        <v>2008</v>
      </c>
      <c r="L30">
        <v>69.139548914785109</v>
      </c>
      <c r="O30">
        <v>2008</v>
      </c>
    </row>
    <row r="31" spans="1:18">
      <c r="A31">
        <v>2009</v>
      </c>
      <c r="B31" s="90">
        <f>'Deficits nominal'!B31*(CPI!Q98/CPI!N98)</f>
        <v>748.37424034082699</v>
      </c>
      <c r="C31" s="92">
        <f>'Deficits nominal'!C31*(CPI!Q98/CPI!N98)</f>
        <v>744.68231866764233</v>
      </c>
      <c r="D31" s="94">
        <f>B31-C31</f>
        <v>3.6919216731846518</v>
      </c>
      <c r="E31" s="18"/>
      <c r="F31" s="42"/>
      <c r="G31" s="20"/>
      <c r="H31" s="34"/>
      <c r="I31" s="42"/>
      <c r="J31" s="32"/>
      <c r="K31">
        <v>2009</v>
      </c>
      <c r="L31">
        <v>3.6919216731846518</v>
      </c>
      <c r="O31">
        <v>2009</v>
      </c>
    </row>
    <row r="32" spans="1:18">
      <c r="A32">
        <v>2010</v>
      </c>
      <c r="B32" s="90">
        <f>'Deficits nominal'!B32*(CPI!Q99/CPI!N99)</f>
        <v>708.94754191583809</v>
      </c>
      <c r="C32" s="92">
        <f>'Deficits nominal'!C32*(CPI!Q99/CPI!N99)</f>
        <v>761.18915553802685</v>
      </c>
      <c r="D32" s="94">
        <f t="shared" si="0"/>
        <v>-52.241613622188765</v>
      </c>
      <c r="E32" s="18"/>
      <c r="F32" s="42"/>
      <c r="G32" s="20"/>
      <c r="H32" s="34"/>
      <c r="I32" s="42"/>
      <c r="J32" s="32"/>
      <c r="K32">
        <v>2010</v>
      </c>
      <c r="L32">
        <v>-52.241613622188765</v>
      </c>
      <c r="O32">
        <v>2010</v>
      </c>
    </row>
    <row r="33" spans="1:18">
      <c r="A33">
        <v>2011</v>
      </c>
      <c r="B33" s="90">
        <f>'Deficits nominal'!B33*(CPI!Q100/CPI!N100)</f>
        <v>715.3201530192631</v>
      </c>
      <c r="C33" s="92">
        <f>'Deficits nominal'!C33*(CPI!Q100/CPI!N100)</f>
        <v>762.33844597868756</v>
      </c>
      <c r="D33" s="94">
        <f t="shared" si="0"/>
        <v>-47.018292959424457</v>
      </c>
      <c r="E33" s="18"/>
      <c r="F33" s="42"/>
      <c r="G33" s="20"/>
      <c r="H33" s="34"/>
      <c r="I33" s="42"/>
      <c r="J33" s="32"/>
      <c r="K33">
        <v>2011</v>
      </c>
      <c r="L33">
        <v>-47.018292959424457</v>
      </c>
      <c r="O33">
        <v>2011</v>
      </c>
    </row>
    <row r="34" spans="1:18">
      <c r="A34">
        <v>2012</v>
      </c>
      <c r="B34" s="90">
        <f>'Deficits nominal'!B34*(CPI!Q101/CPI!N101)</f>
        <v>741.80885693877019</v>
      </c>
      <c r="C34" s="92">
        <f>'Deficits nominal'!C34*(CPI!Q101/CPI!N101)</f>
        <v>797.31008040279801</v>
      </c>
      <c r="D34" s="94">
        <f t="shared" si="0"/>
        <v>-55.501223464027817</v>
      </c>
      <c r="E34" s="18"/>
      <c r="F34" s="42"/>
      <c r="G34" s="20"/>
      <c r="H34" s="34"/>
      <c r="I34" s="42"/>
      <c r="J34" s="32"/>
      <c r="K34">
        <v>2012</v>
      </c>
      <c r="L34">
        <v>-55.501223464027817</v>
      </c>
      <c r="O34">
        <v>2012</v>
      </c>
    </row>
    <row r="35" spans="1:18" ht="15" thickBot="1">
      <c r="A35">
        <v>2013</v>
      </c>
      <c r="B35" s="90">
        <f>'Deficits nominal'!B35*(CPI!Q102/CPI!N102)</f>
        <v>752.2</v>
      </c>
      <c r="C35" s="92">
        <f>'Deficits nominal'!C35*(CPI!Q102/CPI!N102)</f>
        <v>822.9</v>
      </c>
      <c r="D35" s="94">
        <f t="shared" si="0"/>
        <v>-70.699999999999932</v>
      </c>
      <c r="E35" s="77"/>
      <c r="F35" s="65"/>
      <c r="G35" s="78"/>
      <c r="H35" s="79"/>
      <c r="I35" s="65"/>
      <c r="J35" s="80"/>
      <c r="K35">
        <v>2013</v>
      </c>
      <c r="L35">
        <v>-70.699999999999932</v>
      </c>
      <c r="O35">
        <v>2013</v>
      </c>
    </row>
    <row r="36" spans="1:18" ht="15" thickBot="1">
      <c r="A36" s="56" t="s">
        <v>4</v>
      </c>
      <c r="B36" s="59"/>
      <c r="C36" s="59"/>
      <c r="D36" s="55"/>
      <c r="E36" s="59"/>
      <c r="F36" s="59"/>
      <c r="G36" s="59"/>
      <c r="H36" s="59"/>
      <c r="I36" s="59"/>
      <c r="J36" s="59"/>
      <c r="K36" s="42">
        <v>2014</v>
      </c>
      <c r="L36">
        <v>-79.083413605367127</v>
      </c>
      <c r="O36" s="42">
        <v>2014</v>
      </c>
      <c r="P36">
        <v>-79.083413605367127</v>
      </c>
      <c r="Q36">
        <v>-69.978663631709651</v>
      </c>
      <c r="R36">
        <v>-89.23</v>
      </c>
    </row>
    <row r="37" spans="1:18">
      <c r="A37" s="42">
        <v>2014</v>
      </c>
      <c r="B37" s="98">
        <f>'Deficits nominal'!B37*(CPI!Q103/CPI!N103)</f>
        <v>774.02891066253073</v>
      </c>
      <c r="C37" s="99">
        <f>'Deficits nominal'!C37*(CPI!Q103/CPI!N103)</f>
        <v>853.11232426789786</v>
      </c>
      <c r="D37" s="100">
        <f>B37-C37</f>
        <v>-79.083413605367127</v>
      </c>
      <c r="E37" s="15">
        <v>255</v>
      </c>
      <c r="F37" s="41">
        <v>263</v>
      </c>
      <c r="G37" s="17">
        <v>-8</v>
      </c>
      <c r="H37" s="29">
        <v>1039</v>
      </c>
      <c r="I37" s="48">
        <v>1127</v>
      </c>
      <c r="J37" s="30">
        <v>-88</v>
      </c>
      <c r="K37" s="42">
        <v>2015</v>
      </c>
      <c r="O37" s="42">
        <v>2015</v>
      </c>
      <c r="P37">
        <v>-67.436798583637255</v>
      </c>
      <c r="Q37">
        <v>-33.035690303098477</v>
      </c>
      <c r="R37">
        <v>-105.19</v>
      </c>
    </row>
    <row r="38" spans="1:18">
      <c r="A38" s="42">
        <v>2015</v>
      </c>
      <c r="B38" s="97">
        <f>'Deficits nominal'!B38*(CPI!Q104/CPI!N104)</f>
        <v>821.94706679476587</v>
      </c>
      <c r="C38" s="101">
        <f>'Deficits nominal'!C38*(CPI!Q104/CPI!N104)</f>
        <v>889.38386537840313</v>
      </c>
      <c r="D38" s="102">
        <f>B38-C38</f>
        <v>-67.436798583637255</v>
      </c>
      <c r="E38" s="18">
        <v>271</v>
      </c>
      <c r="F38" s="42">
        <v>266</v>
      </c>
      <c r="G38" s="20">
        <v>5</v>
      </c>
      <c r="H38" s="31">
        <v>1112</v>
      </c>
      <c r="I38" s="43">
        <v>1176</v>
      </c>
      <c r="J38" s="32">
        <v>-63</v>
      </c>
      <c r="K38" s="42">
        <v>2016</v>
      </c>
      <c r="O38" s="42">
        <v>2016</v>
      </c>
      <c r="P38">
        <v>-71.513451175448154</v>
      </c>
      <c r="Q38">
        <v>-27.783502017215142</v>
      </c>
      <c r="R38">
        <v>-122.84</v>
      </c>
    </row>
    <row r="39" spans="1:18">
      <c r="A39" s="42">
        <v>2016</v>
      </c>
      <c r="B39" s="97">
        <f>'Deficits nominal'!B39*(CPI!Q105/CPI!N105)</f>
        <v>859.12781209423508</v>
      </c>
      <c r="C39" s="101">
        <f>'Deficits nominal'!C39*(CPI!Q105/CPI!N105)</f>
        <v>930.64126326968324</v>
      </c>
      <c r="D39" s="102">
        <f t="shared" ref="D39:D113" si="1">B39-C39</f>
        <v>-71.513451175448154</v>
      </c>
      <c r="E39" s="18">
        <v>289</v>
      </c>
      <c r="F39" s="42">
        <v>279</v>
      </c>
      <c r="G39" s="20">
        <v>10</v>
      </c>
      <c r="H39" s="31">
        <v>1178</v>
      </c>
      <c r="I39" s="43">
        <v>1243</v>
      </c>
      <c r="J39" s="32">
        <v>-65</v>
      </c>
      <c r="K39" s="42">
        <v>2017</v>
      </c>
      <c r="O39" s="42">
        <v>2017</v>
      </c>
      <c r="P39">
        <v>-73.588405666298854</v>
      </c>
      <c r="Q39">
        <v>-17.951966482395505</v>
      </c>
      <c r="R39">
        <v>-138.25</v>
      </c>
    </row>
    <row r="40" spans="1:18">
      <c r="A40" s="42">
        <v>2017</v>
      </c>
      <c r="B40" s="97">
        <f>'Deficits nominal'!B40*(CPI!Q106/CPI!N106)</f>
        <v>903.13043317730376</v>
      </c>
      <c r="C40" s="101">
        <f>'Deficits nominal'!C40*(CPI!Q106/CPI!N106)</f>
        <v>976.71883884360261</v>
      </c>
      <c r="D40" s="102">
        <f t="shared" si="1"/>
        <v>-73.588405666298854</v>
      </c>
      <c r="E40" s="18">
        <v>308</v>
      </c>
      <c r="F40" s="42">
        <v>296</v>
      </c>
      <c r="G40" s="20">
        <v>13</v>
      </c>
      <c r="H40" s="31">
        <v>1253</v>
      </c>
      <c r="I40" s="43">
        <v>1318</v>
      </c>
      <c r="J40" s="32">
        <v>-65</v>
      </c>
      <c r="K40" s="42">
        <v>2018</v>
      </c>
      <c r="O40" s="42">
        <v>2018</v>
      </c>
      <c r="P40">
        <v>-80.344015386051069</v>
      </c>
      <c r="Q40">
        <v>-13.047836227831112</v>
      </c>
      <c r="R40">
        <v>-156.29</v>
      </c>
    </row>
    <row r="41" spans="1:18">
      <c r="A41" s="42">
        <v>2018</v>
      </c>
      <c r="B41" s="97">
        <f>'Deficits nominal'!B41*(CPI!Q107/CPI!N107)</f>
        <v>948.05938155540343</v>
      </c>
      <c r="C41" s="101">
        <f>'Deficits nominal'!C41*(CPI!Q107/CPI!N107)</f>
        <v>1028.4033969414545</v>
      </c>
      <c r="D41" s="102">
        <f t="shared" si="1"/>
        <v>-80.344015386051069</v>
      </c>
      <c r="E41" s="18">
        <v>329</v>
      </c>
      <c r="F41" s="42">
        <v>318</v>
      </c>
      <c r="G41" s="20">
        <v>10</v>
      </c>
      <c r="H41" s="31">
        <v>1332</v>
      </c>
      <c r="I41" s="43">
        <v>1406</v>
      </c>
      <c r="J41" s="32">
        <v>-74</v>
      </c>
      <c r="K41" s="42">
        <v>2019</v>
      </c>
      <c r="O41" s="42">
        <v>2019</v>
      </c>
      <c r="P41">
        <v>-92.563094755515522</v>
      </c>
      <c r="Q41">
        <v>-13.79221809541491</v>
      </c>
      <c r="R41">
        <v>-179.74</v>
      </c>
    </row>
    <row r="42" spans="1:18">
      <c r="A42" s="42">
        <v>2019</v>
      </c>
      <c r="B42" s="97">
        <f>'Deficits nominal'!B42*(CPI!Q108/CPI!N108)</f>
        <v>991.07960041259162</v>
      </c>
      <c r="C42" s="101">
        <f>'Deficits nominal'!C42*(CPI!Q108/CPI!N108)</f>
        <v>1083.6426951681071</v>
      </c>
      <c r="D42" s="102">
        <f t="shared" si="1"/>
        <v>-92.563094755515522</v>
      </c>
      <c r="E42" s="18">
        <v>348</v>
      </c>
      <c r="F42" s="42">
        <v>338</v>
      </c>
      <c r="G42" s="20">
        <v>10</v>
      </c>
      <c r="H42" s="31">
        <v>1408</v>
      </c>
      <c r="I42" s="43">
        <v>1497</v>
      </c>
      <c r="J42" s="32">
        <v>-89</v>
      </c>
      <c r="K42" s="42">
        <v>2020</v>
      </c>
      <c r="O42" s="42">
        <v>2020</v>
      </c>
      <c r="P42">
        <v>-109.14497512477305</v>
      </c>
      <c r="Q42">
        <v>-19.053412370451497</v>
      </c>
      <c r="R42">
        <v>-206.58</v>
      </c>
    </row>
    <row r="43" spans="1:18">
      <c r="A43" s="42">
        <v>2020</v>
      </c>
      <c r="B43" s="97">
        <f>'Deficits nominal'!B43*(CPI!Q109/CPI!N109)</f>
        <v>1033.1774340200991</v>
      </c>
      <c r="C43" s="101">
        <f>'Deficits nominal'!C43*(CPI!Q109/CPI!N109)</f>
        <v>1142.3224091448722</v>
      </c>
      <c r="D43" s="102">
        <f t="shared" si="1"/>
        <v>-109.14497512477305</v>
      </c>
      <c r="E43" s="18">
        <v>368</v>
      </c>
      <c r="F43" s="42">
        <v>362</v>
      </c>
      <c r="G43" s="20">
        <v>6</v>
      </c>
      <c r="H43" s="31">
        <v>1485</v>
      </c>
      <c r="I43" s="43">
        <v>1597</v>
      </c>
      <c r="J43" s="32">
        <v>-112</v>
      </c>
      <c r="K43" s="42">
        <v>2021</v>
      </c>
      <c r="O43" s="42">
        <v>2021</v>
      </c>
      <c r="P43">
        <v>-125.37509870088047</v>
      </c>
      <c r="Q43">
        <v>-23.281641470342947</v>
      </c>
      <c r="R43">
        <v>-231.13</v>
      </c>
    </row>
    <row r="44" spans="1:18">
      <c r="A44" s="42">
        <v>2021</v>
      </c>
      <c r="B44" s="97">
        <f>'Deficits nominal'!B44*(CPI!Q110/CPI!N110)</f>
        <v>1075.2973793688648</v>
      </c>
      <c r="C44" s="101">
        <f>'Deficits nominal'!C44*(CPI!Q110/CPI!N110)</f>
        <v>1200.6724780697452</v>
      </c>
      <c r="D44" s="102">
        <f t="shared" si="1"/>
        <v>-125.37509870088047</v>
      </c>
      <c r="E44" s="18">
        <v>388</v>
      </c>
      <c r="F44" s="42">
        <v>388</v>
      </c>
      <c r="G44" s="20" t="s">
        <v>12</v>
      </c>
      <c r="H44" s="31">
        <v>1563</v>
      </c>
      <c r="I44" s="43">
        <v>1700</v>
      </c>
      <c r="J44" s="32">
        <v>-137</v>
      </c>
      <c r="K44" s="42">
        <v>2022</v>
      </c>
      <c r="O44" s="42">
        <v>2022</v>
      </c>
      <c r="P44">
        <v>-148.50887633767024</v>
      </c>
      <c r="Q44">
        <v>-30.936362912007553</v>
      </c>
      <c r="R44">
        <v>-259.92</v>
      </c>
    </row>
    <row r="45" spans="1:18">
      <c r="A45" s="42">
        <v>2022</v>
      </c>
      <c r="B45" s="97">
        <f>'Deficits nominal'!B45*(CPI!Q111/CPI!N111)</f>
        <v>1115.6276563903027</v>
      </c>
      <c r="C45" s="101">
        <f>'Deficits nominal'!C45*(CPI!Q111/CPI!N111)</f>
        <v>1264.136532727973</v>
      </c>
      <c r="D45" s="102">
        <f t="shared" si="1"/>
        <v>-148.50887633767024</v>
      </c>
      <c r="E45" s="18">
        <v>408</v>
      </c>
      <c r="F45" s="42">
        <v>415</v>
      </c>
      <c r="G45" s="20">
        <v>-7</v>
      </c>
      <c r="H45" s="31">
        <v>1640</v>
      </c>
      <c r="I45" s="43">
        <v>1810</v>
      </c>
      <c r="J45" s="32">
        <v>-170</v>
      </c>
      <c r="K45" s="42">
        <v>2023</v>
      </c>
      <c r="O45" s="42">
        <v>2023</v>
      </c>
      <c r="P45">
        <v>-174.74665040756759</v>
      </c>
      <c r="Q45">
        <v>-42.759294568038968</v>
      </c>
      <c r="R45">
        <v>-293.77999999999997</v>
      </c>
    </row>
    <row r="46" spans="1:18">
      <c r="A46" s="42">
        <v>2023</v>
      </c>
      <c r="B46" s="97">
        <f>'Deficits nominal'!B46*(CPI!Q112/CPI!N112)</f>
        <v>1156.0163026962157</v>
      </c>
      <c r="C46" s="101">
        <f>'Deficits nominal'!C46*(CPI!Q112/CPI!N112)</f>
        <v>1330.7629531037833</v>
      </c>
      <c r="D46" s="102">
        <f t="shared" si="1"/>
        <v>-174.74665040756759</v>
      </c>
      <c r="E46" s="18">
        <v>428</v>
      </c>
      <c r="F46" s="42">
        <v>442</v>
      </c>
      <c r="G46" s="20">
        <v>-14</v>
      </c>
      <c r="H46" s="31">
        <v>1718</v>
      </c>
      <c r="I46" s="43">
        <v>1927</v>
      </c>
      <c r="J46" s="32">
        <v>-209</v>
      </c>
      <c r="K46" s="42">
        <v>2025</v>
      </c>
      <c r="O46" s="42">
        <v>2024</v>
      </c>
    </row>
    <row r="47" spans="1:18">
      <c r="A47" s="42">
        <v>2024</v>
      </c>
      <c r="B47" s="97"/>
      <c r="C47" s="101"/>
      <c r="D47" s="102"/>
      <c r="E47" s="18"/>
      <c r="F47" s="42"/>
      <c r="G47" s="20"/>
      <c r="H47" s="31"/>
      <c r="I47" s="43"/>
      <c r="J47" s="32"/>
      <c r="K47" s="42"/>
      <c r="O47" s="42">
        <v>2025</v>
      </c>
      <c r="P47">
        <v>-233.5214899173568</v>
      </c>
      <c r="Q47">
        <v>-75.735681644670194</v>
      </c>
      <c r="R47">
        <v>-367.17</v>
      </c>
    </row>
    <row r="48" spans="1:18">
      <c r="A48" s="42">
        <v>2025</v>
      </c>
      <c r="B48" s="97">
        <f>'Deficits nominal'!B47*(CPI!Q113/CPI!N113)</f>
        <v>1236.0836759535275</v>
      </c>
      <c r="C48" s="101">
        <f>'Deficits nominal'!C47*(CPI!Q113/CPI!N113)</f>
        <v>1469.6051658708843</v>
      </c>
      <c r="D48" s="102">
        <f t="shared" si="1"/>
        <v>-233.5214899173568</v>
      </c>
      <c r="E48" s="18">
        <v>472</v>
      </c>
      <c r="F48" s="42">
        <v>516</v>
      </c>
      <c r="G48" s="20">
        <v>-44</v>
      </c>
      <c r="H48" s="31">
        <v>1880</v>
      </c>
      <c r="I48" s="43">
        <v>2191</v>
      </c>
      <c r="J48" s="32">
        <v>-310</v>
      </c>
      <c r="K48" s="42">
        <v>2030</v>
      </c>
      <c r="O48" s="42">
        <v>2026</v>
      </c>
    </row>
    <row r="49" spans="1:18">
      <c r="A49" s="42">
        <v>2026</v>
      </c>
      <c r="B49" s="97"/>
      <c r="C49" s="101"/>
      <c r="D49" s="102"/>
      <c r="E49" s="18"/>
      <c r="F49" s="42"/>
      <c r="G49" s="20"/>
      <c r="H49" s="31"/>
      <c r="I49" s="43"/>
      <c r="J49" s="32"/>
      <c r="K49" s="42"/>
      <c r="O49" s="42">
        <v>2027</v>
      </c>
    </row>
    <row r="50" spans="1:18">
      <c r="A50" s="42">
        <v>2027</v>
      </c>
      <c r="B50" s="97"/>
      <c r="C50" s="101"/>
      <c r="D50" s="102"/>
      <c r="E50" s="18"/>
      <c r="F50" s="42"/>
      <c r="G50" s="20"/>
      <c r="H50" s="31"/>
      <c r="I50" s="43"/>
      <c r="J50" s="32"/>
      <c r="K50" s="42"/>
      <c r="O50" s="42">
        <v>2028</v>
      </c>
    </row>
    <row r="51" spans="1:18">
      <c r="A51" s="42">
        <v>2028</v>
      </c>
      <c r="B51" s="97"/>
      <c r="C51" s="101"/>
      <c r="D51" s="102"/>
      <c r="E51" s="18"/>
      <c r="F51" s="42"/>
      <c r="G51" s="20"/>
      <c r="H51" s="31"/>
      <c r="I51" s="43"/>
      <c r="J51" s="32"/>
      <c r="K51" s="42"/>
      <c r="O51" s="42">
        <v>2029</v>
      </c>
    </row>
    <row r="52" spans="1:18">
      <c r="A52" s="42">
        <v>2029</v>
      </c>
      <c r="B52" s="97"/>
      <c r="C52" s="101"/>
      <c r="D52" s="102"/>
      <c r="E52" s="18"/>
      <c r="F52" s="42"/>
      <c r="G52" s="20"/>
      <c r="H52" s="31"/>
      <c r="I52" s="43"/>
      <c r="J52" s="32"/>
      <c r="K52" s="42"/>
      <c r="O52" s="42">
        <v>2030</v>
      </c>
      <c r="P52">
        <v>-384.28377268635927</v>
      </c>
      <c r="Q52">
        <v>-161.04292244038857</v>
      </c>
      <c r="R52">
        <v>-555</v>
      </c>
    </row>
    <row r="53" spans="1:18">
      <c r="A53" s="42">
        <v>2030</v>
      </c>
      <c r="B53" s="97">
        <f>'Deficits nominal'!B48*(CPI!Q114/CPI!N114)</f>
        <v>1461.1137357140046</v>
      </c>
      <c r="C53" s="101">
        <f>'Deficits nominal'!C48*(CPI!Q114/CPI!N114)</f>
        <v>1845.3975084003639</v>
      </c>
      <c r="D53" s="102">
        <f t="shared" si="1"/>
        <v>-384.28377268635927</v>
      </c>
      <c r="E53" s="18">
        <v>599</v>
      </c>
      <c r="F53" s="42">
        <v>701</v>
      </c>
      <c r="G53" s="20">
        <v>-103</v>
      </c>
      <c r="H53" s="31">
        <v>2348</v>
      </c>
      <c r="I53" s="43">
        <v>2911</v>
      </c>
      <c r="J53" s="32">
        <v>-563</v>
      </c>
      <c r="K53" s="42">
        <v>2035</v>
      </c>
      <c r="O53" s="42">
        <v>2031</v>
      </c>
    </row>
    <row r="54" spans="1:18">
      <c r="A54" s="42">
        <v>2031</v>
      </c>
      <c r="B54" s="97"/>
      <c r="C54" s="101"/>
      <c r="D54" s="102"/>
      <c r="E54" s="18"/>
      <c r="F54" s="42"/>
      <c r="G54" s="20"/>
      <c r="H54" s="31"/>
      <c r="I54" s="43"/>
      <c r="J54" s="32"/>
      <c r="K54" s="42"/>
      <c r="O54" s="42">
        <v>2032</v>
      </c>
    </row>
    <row r="55" spans="1:18">
      <c r="A55" s="42">
        <v>2032</v>
      </c>
      <c r="B55" s="97"/>
      <c r="C55" s="101"/>
      <c r="D55" s="102"/>
      <c r="E55" s="18"/>
      <c r="F55" s="42"/>
      <c r="G55" s="20"/>
      <c r="H55" s="31"/>
      <c r="I55" s="43"/>
      <c r="J55" s="32"/>
      <c r="K55" s="42"/>
      <c r="O55" s="42">
        <v>2033</v>
      </c>
    </row>
    <row r="56" spans="1:18">
      <c r="A56" s="42">
        <v>2033</v>
      </c>
      <c r="B56" s="97"/>
      <c r="C56" s="101"/>
      <c r="D56" s="102"/>
      <c r="E56" s="18"/>
      <c r="F56" s="42"/>
      <c r="G56" s="20"/>
      <c r="H56" s="31"/>
      <c r="I56" s="43"/>
      <c r="J56" s="32"/>
      <c r="K56" s="42"/>
      <c r="O56" s="42">
        <v>2034</v>
      </c>
    </row>
    <row r="57" spans="1:18">
      <c r="A57" s="42">
        <v>2034</v>
      </c>
      <c r="B57" s="97"/>
      <c r="C57" s="101"/>
      <c r="D57" s="102"/>
      <c r="E57" s="18"/>
      <c r="F57" s="42"/>
      <c r="G57" s="20"/>
      <c r="H57" s="31"/>
      <c r="I57" s="43"/>
      <c r="J57" s="32"/>
      <c r="K57" s="42"/>
      <c r="O57" s="42">
        <v>2035</v>
      </c>
      <c r="P57">
        <v>-511.56084513112387</v>
      </c>
      <c r="Q57">
        <v>-210.43240608662018</v>
      </c>
      <c r="R57">
        <v>-716.64</v>
      </c>
    </row>
    <row r="58" spans="1:18">
      <c r="A58" s="42">
        <v>2035</v>
      </c>
      <c r="B58" s="97">
        <f>'Deficits nominal'!B49*(CPI!Q115/CPI!N115)</f>
        <v>1728.3107057467421</v>
      </c>
      <c r="C58" s="101">
        <f>'Deficits nominal'!C49*(CPI!Q115/CPI!N115)</f>
        <v>2239.871550877866</v>
      </c>
      <c r="D58" s="102">
        <f t="shared" si="1"/>
        <v>-511.56084513112387</v>
      </c>
      <c r="E58" s="18">
        <v>756</v>
      </c>
      <c r="F58" s="42">
        <v>939</v>
      </c>
      <c r="G58" s="20">
        <v>-183</v>
      </c>
      <c r="H58" s="31">
        <v>2925</v>
      </c>
      <c r="I58" s="43">
        <v>3750</v>
      </c>
      <c r="J58" s="32">
        <v>-825</v>
      </c>
      <c r="K58" s="42">
        <v>2040</v>
      </c>
      <c r="O58" s="42">
        <v>2036</v>
      </c>
    </row>
    <row r="59" spans="1:18">
      <c r="A59" s="42">
        <v>2036</v>
      </c>
      <c r="B59" s="97"/>
      <c r="C59" s="101"/>
      <c r="D59" s="102"/>
      <c r="E59" s="18"/>
      <c r="F59" s="42"/>
      <c r="G59" s="20"/>
      <c r="H59" s="31"/>
      <c r="I59" s="43"/>
      <c r="J59" s="32"/>
      <c r="K59" s="42"/>
      <c r="O59" s="42">
        <v>2037</v>
      </c>
    </row>
    <row r="60" spans="1:18">
      <c r="A60" s="42">
        <v>2037</v>
      </c>
      <c r="B60" s="97"/>
      <c r="C60" s="101"/>
      <c r="D60" s="102"/>
      <c r="E60" s="18"/>
      <c r="F60" s="42"/>
      <c r="G60" s="20"/>
      <c r="H60" s="31"/>
      <c r="I60" s="43"/>
      <c r="J60" s="32"/>
      <c r="K60" s="42"/>
      <c r="O60" s="42">
        <v>2038</v>
      </c>
    </row>
    <row r="61" spans="1:18">
      <c r="A61" s="42">
        <v>2038</v>
      </c>
      <c r="B61" s="97"/>
      <c r="C61" s="101"/>
      <c r="D61" s="102"/>
      <c r="E61" s="18"/>
      <c r="F61" s="42"/>
      <c r="G61" s="20"/>
      <c r="H61" s="31"/>
      <c r="I61" s="43"/>
      <c r="J61" s="32"/>
      <c r="K61" s="42"/>
      <c r="O61" s="42">
        <v>2039</v>
      </c>
    </row>
    <row r="62" spans="1:18">
      <c r="A62" s="42">
        <v>2039</v>
      </c>
      <c r="B62" s="97"/>
      <c r="C62" s="101"/>
      <c r="D62" s="102"/>
      <c r="E62" s="18"/>
      <c r="F62" s="42"/>
      <c r="G62" s="20"/>
      <c r="H62" s="31"/>
      <c r="I62" s="43"/>
      <c r="J62" s="32"/>
      <c r="K62" s="42"/>
      <c r="O62" s="42">
        <v>2040</v>
      </c>
      <c r="P62">
        <v>-605.51439071200002</v>
      </c>
      <c r="Q62">
        <v>-204.43822611983705</v>
      </c>
      <c r="R62">
        <v>-848.35</v>
      </c>
    </row>
    <row r="63" spans="1:18">
      <c r="A63" s="42">
        <v>2040</v>
      </c>
      <c r="B63" s="97">
        <f>'Deficits nominal'!B50*(CPI!Q116/CPI!N116)</f>
        <v>2053.4173551692465</v>
      </c>
      <c r="C63" s="101">
        <f>'Deficits nominal'!C50*(CPI!Q116/CPI!N116)</f>
        <v>2658.9317458812466</v>
      </c>
      <c r="D63" s="102">
        <f t="shared" si="1"/>
        <v>-605.51439071200002</v>
      </c>
      <c r="E63" s="18">
        <v>954</v>
      </c>
      <c r="F63" s="43">
        <v>1236</v>
      </c>
      <c r="G63" s="20">
        <v>-282</v>
      </c>
      <c r="H63" s="31">
        <v>3650</v>
      </c>
      <c r="I63" s="43">
        <v>4727</v>
      </c>
      <c r="J63" s="33">
        <v>-1077</v>
      </c>
      <c r="K63" s="42">
        <v>2045</v>
      </c>
      <c r="O63" s="42">
        <v>2041</v>
      </c>
    </row>
    <row r="64" spans="1:18">
      <c r="A64" s="42">
        <v>2041</v>
      </c>
      <c r="B64" s="97"/>
      <c r="C64" s="101"/>
      <c r="D64" s="102"/>
      <c r="E64" s="18"/>
      <c r="F64" s="42"/>
      <c r="G64" s="20"/>
      <c r="H64" s="31"/>
      <c r="I64" s="43"/>
      <c r="J64" s="32"/>
      <c r="K64" s="42"/>
      <c r="O64" s="42">
        <v>2042</v>
      </c>
    </row>
    <row r="65" spans="1:18">
      <c r="A65" s="42">
        <v>2042</v>
      </c>
      <c r="B65" s="97"/>
      <c r="C65" s="101"/>
      <c r="D65" s="102"/>
      <c r="E65" s="18"/>
      <c r="F65" s="42"/>
      <c r="G65" s="20"/>
      <c r="H65" s="31"/>
      <c r="I65" s="43"/>
      <c r="J65" s="32"/>
      <c r="K65" s="42"/>
      <c r="O65" s="42">
        <v>2043</v>
      </c>
    </row>
    <row r="66" spans="1:18">
      <c r="A66" s="42">
        <v>2043</v>
      </c>
      <c r="B66" s="97"/>
      <c r="C66" s="101"/>
      <c r="D66" s="102"/>
      <c r="E66" s="18"/>
      <c r="F66" s="42"/>
      <c r="G66" s="20"/>
      <c r="H66" s="31"/>
      <c r="I66" s="43"/>
      <c r="J66" s="32"/>
      <c r="K66" s="42"/>
      <c r="O66" s="42">
        <v>2044</v>
      </c>
    </row>
    <row r="67" spans="1:18">
      <c r="A67" s="42">
        <v>2044</v>
      </c>
      <c r="B67" s="97"/>
      <c r="C67" s="101"/>
      <c r="D67" s="102"/>
      <c r="E67" s="18"/>
      <c r="F67" s="42"/>
      <c r="G67" s="20"/>
      <c r="H67" s="31"/>
      <c r="I67" s="43"/>
      <c r="J67" s="32"/>
      <c r="K67" s="42"/>
      <c r="O67" s="42">
        <v>2045</v>
      </c>
      <c r="P67">
        <v>-692.98355758602429</v>
      </c>
      <c r="Q67">
        <v>-167.00306065420773</v>
      </c>
      <c r="R67">
        <v>-974.32</v>
      </c>
    </row>
    <row r="68" spans="1:18">
      <c r="A68" s="42">
        <v>2045</v>
      </c>
      <c r="B68" s="97">
        <f>'Deficits nominal'!B51*(CPI!Q117/CPI!N117)</f>
        <v>2442.9494045848387</v>
      </c>
      <c r="C68" s="101">
        <f>'Deficits nominal'!C51*(CPI!Q117/CPI!N117)</f>
        <v>3135.932962170863</v>
      </c>
      <c r="D68" s="102">
        <f t="shared" si="1"/>
        <v>-692.98355758602429</v>
      </c>
      <c r="E68" s="21">
        <v>1203</v>
      </c>
      <c r="F68" s="43">
        <v>1595</v>
      </c>
      <c r="G68" s="20">
        <v>-393</v>
      </c>
      <c r="H68" s="31">
        <v>4552</v>
      </c>
      <c r="I68" s="43">
        <v>5894</v>
      </c>
      <c r="J68" s="33">
        <v>-1342</v>
      </c>
      <c r="K68" s="42">
        <v>2050</v>
      </c>
      <c r="O68" s="42">
        <v>2046</v>
      </c>
    </row>
    <row r="69" spans="1:18">
      <c r="A69" s="42">
        <v>2046</v>
      </c>
      <c r="B69" s="97"/>
      <c r="C69" s="101"/>
      <c r="D69" s="102"/>
      <c r="E69" s="18"/>
      <c r="F69" s="42"/>
      <c r="G69" s="20"/>
      <c r="H69" s="31"/>
      <c r="I69" s="43"/>
      <c r="J69" s="32"/>
      <c r="K69" s="42"/>
      <c r="O69" s="42">
        <v>2047</v>
      </c>
    </row>
    <row r="70" spans="1:18">
      <c r="A70" s="42">
        <v>2047</v>
      </c>
      <c r="B70" s="97"/>
      <c r="C70" s="101"/>
      <c r="D70" s="102"/>
      <c r="E70" s="18"/>
      <c r="F70" s="42"/>
      <c r="G70" s="20"/>
      <c r="H70" s="31"/>
      <c r="I70" s="43"/>
      <c r="J70" s="32"/>
      <c r="K70" s="42"/>
      <c r="O70" s="42">
        <v>2048</v>
      </c>
    </row>
    <row r="71" spans="1:18">
      <c r="A71" s="42">
        <v>2048</v>
      </c>
      <c r="B71" s="97"/>
      <c r="C71" s="101"/>
      <c r="D71" s="102"/>
      <c r="E71" s="18"/>
      <c r="F71" s="42"/>
      <c r="G71" s="20"/>
      <c r="H71" s="31"/>
      <c r="I71" s="43"/>
      <c r="J71" s="32"/>
      <c r="K71" s="42"/>
      <c r="O71" s="42">
        <v>2049</v>
      </c>
    </row>
    <row r="72" spans="1:18">
      <c r="A72" s="42">
        <v>2049</v>
      </c>
      <c r="B72" s="97"/>
      <c r="C72" s="101"/>
      <c r="D72" s="102"/>
      <c r="E72" s="18"/>
      <c r="F72" s="42"/>
      <c r="G72" s="20"/>
      <c r="H72" s="31"/>
      <c r="I72" s="43"/>
      <c r="J72" s="32"/>
      <c r="K72" s="42"/>
      <c r="O72" s="42">
        <v>2050</v>
      </c>
      <c r="P72">
        <v>-811.15062324061091</v>
      </c>
      <c r="Q72">
        <v>-137.01175726187921</v>
      </c>
      <c r="R72" s="110">
        <v>-1120.17</v>
      </c>
    </row>
    <row r="73" spans="1:18">
      <c r="A73" s="42">
        <v>2050</v>
      </c>
      <c r="B73" s="97">
        <f>'Deficits nominal'!B52*(CPI!Q118/CPI!N118)</f>
        <v>2901.6656462084334</v>
      </c>
      <c r="C73" s="101">
        <f>'Deficits nominal'!C52*(CPI!Q118/CPI!N118)</f>
        <v>3712.8162694490443</v>
      </c>
      <c r="D73" s="102">
        <f t="shared" si="1"/>
        <v>-811.15062324061091</v>
      </c>
      <c r="E73" s="21">
        <v>1513</v>
      </c>
      <c r="F73" s="43">
        <v>2012</v>
      </c>
      <c r="G73" s="20">
        <v>-499</v>
      </c>
      <c r="H73" s="31">
        <v>5660</v>
      </c>
      <c r="I73" s="43">
        <v>7317</v>
      </c>
      <c r="J73" s="33">
        <v>-1657</v>
      </c>
      <c r="K73" s="42">
        <v>2055</v>
      </c>
      <c r="O73" s="42">
        <v>2051</v>
      </c>
    </row>
    <row r="74" spans="1:18">
      <c r="A74" s="42">
        <v>2051</v>
      </c>
      <c r="B74" s="97"/>
      <c r="C74" s="101"/>
      <c r="D74" s="102"/>
      <c r="E74" s="18"/>
      <c r="F74" s="42"/>
      <c r="G74" s="20"/>
      <c r="H74" s="31"/>
      <c r="I74" s="43"/>
      <c r="J74" s="32"/>
      <c r="K74" s="42"/>
      <c r="O74" s="42">
        <v>2052</v>
      </c>
    </row>
    <row r="75" spans="1:18">
      <c r="A75" s="42">
        <v>2052</v>
      </c>
      <c r="B75" s="97"/>
      <c r="C75" s="101"/>
      <c r="D75" s="102"/>
      <c r="E75" s="18"/>
      <c r="F75" s="42"/>
      <c r="G75" s="20"/>
      <c r="H75" s="31"/>
      <c r="I75" s="43"/>
      <c r="J75" s="32"/>
      <c r="K75" s="42"/>
      <c r="O75" s="42">
        <v>2053</v>
      </c>
    </row>
    <row r="76" spans="1:18">
      <c r="A76" s="42">
        <v>2053</v>
      </c>
      <c r="B76" s="97"/>
      <c r="C76" s="101"/>
      <c r="D76" s="102"/>
      <c r="E76" s="18"/>
      <c r="F76" s="42"/>
      <c r="G76" s="20"/>
      <c r="H76" s="31"/>
      <c r="I76" s="43"/>
      <c r="J76" s="32"/>
      <c r="K76" s="42"/>
      <c r="O76" s="42">
        <v>2054</v>
      </c>
    </row>
    <row r="77" spans="1:18">
      <c r="A77" s="42">
        <v>2054</v>
      </c>
      <c r="B77" s="97"/>
      <c r="C77" s="101"/>
      <c r="D77" s="102"/>
      <c r="E77" s="18"/>
      <c r="F77" s="42"/>
      <c r="G77" s="20"/>
      <c r="H77" s="31"/>
      <c r="I77" s="43"/>
      <c r="J77" s="32"/>
      <c r="K77" s="42"/>
      <c r="O77" s="42">
        <v>2055</v>
      </c>
      <c r="P77">
        <v>-990.72823993740622</v>
      </c>
      <c r="Q77">
        <v>-147.55218399124897</v>
      </c>
      <c r="R77" s="110">
        <v>-1308.26</v>
      </c>
    </row>
    <row r="78" spans="1:18">
      <c r="A78" s="42">
        <v>2055</v>
      </c>
      <c r="B78" s="97">
        <f>'Deficits nominal'!B53*(CPI!Q119/CPI!N119)</f>
        <v>3443.671818383923</v>
      </c>
      <c r="C78" s="101">
        <f>'Deficits nominal'!C53*(CPI!Q119/CPI!N119)</f>
        <v>4434.4000583213292</v>
      </c>
      <c r="D78" s="102">
        <f t="shared" si="1"/>
        <v>-990.72823993740622</v>
      </c>
      <c r="E78" s="21">
        <v>1900</v>
      </c>
      <c r="F78" s="43">
        <v>2502</v>
      </c>
      <c r="G78" s="20">
        <v>-602</v>
      </c>
      <c r="H78" s="31">
        <v>7020</v>
      </c>
      <c r="I78" s="43">
        <v>9095</v>
      </c>
      <c r="J78" s="33">
        <v>-2074</v>
      </c>
      <c r="K78" s="42">
        <v>2060</v>
      </c>
      <c r="O78" s="42">
        <v>2056</v>
      </c>
    </row>
    <row r="79" spans="1:18">
      <c r="A79" s="42">
        <v>2056</v>
      </c>
      <c r="B79" s="97"/>
      <c r="C79" s="101"/>
      <c r="D79" s="102"/>
      <c r="E79" s="18"/>
      <c r="F79" s="42"/>
      <c r="G79" s="20"/>
      <c r="H79" s="31"/>
      <c r="I79" s="43"/>
      <c r="J79" s="32"/>
      <c r="K79" s="42"/>
      <c r="O79" s="42">
        <v>2057</v>
      </c>
    </row>
    <row r="80" spans="1:18">
      <c r="A80" s="42">
        <v>2057</v>
      </c>
      <c r="B80" s="97"/>
      <c r="C80" s="101"/>
      <c r="D80" s="102"/>
      <c r="E80" s="18"/>
      <c r="F80" s="42"/>
      <c r="G80" s="20"/>
      <c r="H80" s="31"/>
      <c r="I80" s="43"/>
      <c r="J80" s="32"/>
      <c r="K80" s="42"/>
      <c r="O80" s="42">
        <v>2058</v>
      </c>
    </row>
    <row r="81" spans="1:18">
      <c r="A81" s="42">
        <v>2058</v>
      </c>
      <c r="B81" s="97"/>
      <c r="C81" s="101"/>
      <c r="D81" s="102"/>
      <c r="E81" s="18"/>
      <c r="F81" s="42"/>
      <c r="G81" s="20"/>
      <c r="H81" s="31"/>
      <c r="I81" s="43"/>
      <c r="J81" s="32"/>
      <c r="K81" s="42"/>
      <c r="O81" s="42">
        <v>2059</v>
      </c>
    </row>
    <row r="82" spans="1:18">
      <c r="A82" s="42">
        <v>2059</v>
      </c>
      <c r="B82" s="97"/>
      <c r="C82" s="101"/>
      <c r="D82" s="102"/>
      <c r="E82" s="18"/>
      <c r="F82" s="42"/>
      <c r="G82" s="20"/>
      <c r="H82" s="31"/>
      <c r="I82" s="43"/>
      <c r="J82" s="32"/>
      <c r="K82" s="42"/>
      <c r="O82" s="42">
        <v>2060</v>
      </c>
      <c r="P82">
        <v>-1243.5784130918678</v>
      </c>
      <c r="Q82">
        <v>-195.14064166902244</v>
      </c>
      <c r="R82" s="110">
        <v>-1545.41</v>
      </c>
    </row>
    <row r="83" spans="1:18">
      <c r="A83" s="42">
        <v>2060</v>
      </c>
      <c r="B83" s="97">
        <f>'Deficits raw'!B54*(CPI!Q120/CPI!N120)</f>
        <v>4086.1358372909258</v>
      </c>
      <c r="C83" s="101">
        <f>'Deficits nominal'!C54*(CPI!Q120/CPI!N120)</f>
        <v>5329.7142503827936</v>
      </c>
      <c r="D83" s="102">
        <f>B83-C83</f>
        <v>-1243.5784130918678</v>
      </c>
      <c r="E83" s="21">
        <v>2383</v>
      </c>
      <c r="F83" s="43">
        <v>3118</v>
      </c>
      <c r="G83" s="20">
        <v>-735</v>
      </c>
      <c r="H83" s="31">
        <v>8695</v>
      </c>
      <c r="I83" s="43">
        <v>11352</v>
      </c>
      <c r="J83" s="33">
        <v>-2657</v>
      </c>
      <c r="K83" s="42">
        <v>2065</v>
      </c>
      <c r="O83" s="42">
        <v>2061</v>
      </c>
    </row>
    <row r="84" spans="1:18">
      <c r="A84" s="42">
        <v>2061</v>
      </c>
      <c r="B84" s="97"/>
      <c r="C84" s="101"/>
      <c r="D84" s="102"/>
      <c r="E84" s="18"/>
      <c r="F84" s="42"/>
      <c r="G84" s="20"/>
      <c r="H84" s="31"/>
      <c r="I84" s="43"/>
      <c r="J84" s="32"/>
      <c r="K84" s="42"/>
      <c r="O84" s="42">
        <v>2062</v>
      </c>
    </row>
    <row r="85" spans="1:18">
      <c r="A85" s="42">
        <v>2062</v>
      </c>
      <c r="B85" s="97"/>
      <c r="C85" s="101"/>
      <c r="D85" s="102"/>
      <c r="E85" s="18"/>
      <c r="F85" s="42"/>
      <c r="G85" s="20"/>
      <c r="H85" s="31"/>
      <c r="I85" s="43"/>
      <c r="J85" s="32"/>
      <c r="K85" s="42"/>
      <c r="O85" s="42">
        <v>2063</v>
      </c>
    </row>
    <row r="86" spans="1:18">
      <c r="A86" s="42">
        <v>2063</v>
      </c>
      <c r="B86" s="97"/>
      <c r="C86" s="101"/>
      <c r="D86" s="102"/>
      <c r="E86" s="18"/>
      <c r="F86" s="42"/>
      <c r="G86" s="20"/>
      <c r="H86" s="31"/>
      <c r="I86" s="43"/>
      <c r="J86" s="32"/>
      <c r="K86" s="42"/>
      <c r="O86" s="42">
        <v>2064</v>
      </c>
    </row>
    <row r="87" spans="1:18">
      <c r="A87" s="42">
        <v>2064</v>
      </c>
      <c r="B87" s="97"/>
      <c r="C87" s="101"/>
      <c r="D87" s="102"/>
      <c r="E87" s="18"/>
      <c r="F87" s="42"/>
      <c r="G87" s="20"/>
      <c r="H87" s="31"/>
      <c r="I87" s="43"/>
      <c r="J87" s="32"/>
      <c r="K87" s="42"/>
      <c r="O87" s="42">
        <v>2065</v>
      </c>
      <c r="P87">
        <v>-1558.0091681688045</v>
      </c>
      <c r="Q87">
        <v>-226.84137915886822</v>
      </c>
      <c r="R87" s="110">
        <v>-1827.25</v>
      </c>
    </row>
    <row r="88" spans="1:18">
      <c r="A88" s="42">
        <v>2065</v>
      </c>
      <c r="B88" s="97">
        <f>'Deficits raw'!B55*(CPI!Q121/CPI!N121)</f>
        <v>4855.597655862889</v>
      </c>
      <c r="C88" s="101">
        <f>'Deficits nominal'!C55*(CPI!Q121/CPI!N121)</f>
        <v>6413.6068240316936</v>
      </c>
      <c r="D88" s="102">
        <f t="shared" si="1"/>
        <v>-1558.0091681688045</v>
      </c>
      <c r="E88" s="21">
        <v>2985</v>
      </c>
      <c r="F88" s="43">
        <v>3919</v>
      </c>
      <c r="G88" s="20">
        <v>-934</v>
      </c>
      <c r="H88" s="31">
        <v>10768</v>
      </c>
      <c r="I88" s="43">
        <v>14198</v>
      </c>
      <c r="J88" s="33">
        <v>-3431</v>
      </c>
      <c r="K88" s="42">
        <v>2070</v>
      </c>
      <c r="O88" s="42">
        <v>2066</v>
      </c>
    </row>
    <row r="89" spans="1:18">
      <c r="A89" s="42">
        <v>2066</v>
      </c>
      <c r="B89" s="97"/>
      <c r="C89" s="101"/>
      <c r="D89" s="102"/>
      <c r="E89" s="18"/>
      <c r="F89" s="42"/>
      <c r="G89" s="20"/>
      <c r="H89" s="31"/>
      <c r="I89" s="43"/>
      <c r="J89" s="32"/>
      <c r="K89" s="42"/>
      <c r="O89" s="42">
        <v>2067</v>
      </c>
    </row>
    <row r="90" spans="1:18">
      <c r="A90" s="42">
        <v>2067</v>
      </c>
      <c r="B90" s="97"/>
      <c r="C90" s="101"/>
      <c r="D90" s="102"/>
      <c r="E90" s="18"/>
      <c r="F90" s="42"/>
      <c r="G90" s="20"/>
      <c r="H90" s="31"/>
      <c r="I90" s="43"/>
      <c r="J90" s="32"/>
      <c r="K90" s="42"/>
      <c r="O90" s="42">
        <v>2068</v>
      </c>
    </row>
    <row r="91" spans="1:18">
      <c r="A91" s="42">
        <v>2068</v>
      </c>
      <c r="B91" s="97"/>
      <c r="C91" s="101"/>
      <c r="D91" s="102"/>
      <c r="E91" s="18"/>
      <c r="F91" s="42"/>
      <c r="G91" s="20"/>
      <c r="H91" s="31"/>
      <c r="I91" s="43"/>
      <c r="J91" s="32"/>
      <c r="K91" s="42"/>
      <c r="O91" s="42">
        <v>2069</v>
      </c>
    </row>
    <row r="92" spans="1:18">
      <c r="A92" s="42">
        <v>2069</v>
      </c>
      <c r="B92" s="97"/>
      <c r="C92" s="101"/>
      <c r="D92" s="102"/>
      <c r="E92" s="18"/>
      <c r="F92" s="42"/>
      <c r="G92" s="20"/>
      <c r="H92" s="31"/>
      <c r="I92" s="43"/>
      <c r="J92" s="32"/>
      <c r="K92" s="42"/>
      <c r="O92" s="42">
        <v>2070</v>
      </c>
      <c r="P92">
        <v>-1952.865143967927</v>
      </c>
      <c r="Q92">
        <v>-233.08964820729307</v>
      </c>
      <c r="R92" s="110">
        <v>-2167.37</v>
      </c>
    </row>
    <row r="93" spans="1:18">
      <c r="A93" s="42">
        <v>2070</v>
      </c>
      <c r="B93" s="97">
        <f>'Deficits nominal'!B56*(CPI!Q122/CPI!N122)</f>
        <v>5783.9252876385863</v>
      </c>
      <c r="C93" s="101">
        <f>'Deficits nominal'!C56*(CPI!Q122/CPI!N122)</f>
        <v>7736.7904316065133</v>
      </c>
      <c r="D93" s="102">
        <f t="shared" si="1"/>
        <v>-1952.865143967927</v>
      </c>
      <c r="E93" s="21">
        <v>3739</v>
      </c>
      <c r="F93" s="43">
        <v>4951</v>
      </c>
      <c r="G93" s="22">
        <v>-1212</v>
      </c>
      <c r="H93" s="31">
        <v>13344</v>
      </c>
      <c r="I93" s="43">
        <v>17799</v>
      </c>
      <c r="J93" s="33">
        <v>-4455</v>
      </c>
      <c r="K93" s="42">
        <v>2075</v>
      </c>
      <c r="O93" s="42">
        <v>2071</v>
      </c>
    </row>
    <row r="94" spans="1:18">
      <c r="A94" s="42">
        <v>2071</v>
      </c>
      <c r="B94" s="97"/>
      <c r="C94" s="101"/>
      <c r="D94" s="102"/>
      <c r="E94" s="18"/>
      <c r="F94" s="42"/>
      <c r="G94" s="20"/>
      <c r="H94" s="31"/>
      <c r="I94" s="43"/>
      <c r="J94" s="32"/>
      <c r="K94" s="42"/>
      <c r="O94" s="42">
        <v>2072</v>
      </c>
    </row>
    <row r="95" spans="1:18">
      <c r="A95" s="42">
        <v>2072</v>
      </c>
      <c r="B95" s="97"/>
      <c r="C95" s="101"/>
      <c r="D95" s="102"/>
      <c r="E95" s="18"/>
      <c r="F95" s="42"/>
      <c r="G95" s="20"/>
      <c r="H95" s="31"/>
      <c r="I95" s="43"/>
      <c r="J95" s="32"/>
      <c r="K95" s="42"/>
      <c r="O95" s="42">
        <v>2073</v>
      </c>
    </row>
    <row r="96" spans="1:18">
      <c r="A96" s="42">
        <v>2073</v>
      </c>
      <c r="B96" s="97"/>
      <c r="C96" s="101"/>
      <c r="D96" s="102"/>
      <c r="E96" s="18"/>
      <c r="F96" s="42"/>
      <c r="G96" s="20"/>
      <c r="H96" s="31"/>
      <c r="I96" s="43"/>
      <c r="J96" s="32"/>
      <c r="K96" s="42"/>
      <c r="O96" s="42">
        <v>2074</v>
      </c>
    </row>
    <row r="97" spans="1:18">
      <c r="A97" s="42">
        <v>2074</v>
      </c>
      <c r="B97" s="97"/>
      <c r="C97" s="101"/>
      <c r="D97" s="102"/>
      <c r="E97" s="18"/>
      <c r="F97" s="42"/>
      <c r="G97" s="20"/>
      <c r="H97" s="31"/>
      <c r="I97" s="43"/>
      <c r="J97" s="32"/>
      <c r="K97" s="42"/>
      <c r="O97" s="42">
        <v>2075</v>
      </c>
      <c r="P97">
        <v>-2397.8993673146724</v>
      </c>
      <c r="Q97">
        <v>-104.99304799698984</v>
      </c>
      <c r="R97" s="110">
        <v>-2544.56</v>
      </c>
    </row>
    <row r="98" spans="1:18">
      <c r="A98" s="42">
        <v>2075</v>
      </c>
      <c r="B98" s="97">
        <f>'Deficits nominal'!B57*(CPI!Q123/CPI!N123)</f>
        <v>6902.7615128497837</v>
      </c>
      <c r="C98" s="101">
        <f>'Deficits nominal'!C57*(CPI!Q123/CPI!N123)</f>
        <v>9300.6608801644561</v>
      </c>
      <c r="D98" s="102">
        <f t="shared" si="1"/>
        <v>-2397.8993673146724</v>
      </c>
      <c r="E98" s="21">
        <v>4677</v>
      </c>
      <c r="F98" s="43">
        <v>6227</v>
      </c>
      <c r="G98" s="22">
        <v>-1550</v>
      </c>
      <c r="H98" s="31">
        <v>16540</v>
      </c>
      <c r="I98" s="43">
        <v>22211</v>
      </c>
      <c r="J98" s="33">
        <v>-5671</v>
      </c>
      <c r="K98" s="42">
        <v>2080</v>
      </c>
      <c r="O98" s="42">
        <v>2076</v>
      </c>
    </row>
    <row r="99" spans="1:18">
      <c r="A99" s="42">
        <v>2076</v>
      </c>
      <c r="B99" s="97"/>
      <c r="C99" s="101"/>
      <c r="D99" s="102"/>
      <c r="E99" s="18"/>
      <c r="F99" s="42"/>
      <c r="G99" s="20"/>
      <c r="H99" s="31"/>
      <c r="I99" s="43"/>
      <c r="J99" s="32"/>
      <c r="K99" s="42"/>
      <c r="O99" s="42">
        <v>2077</v>
      </c>
    </row>
    <row r="100" spans="1:18">
      <c r="A100" s="42">
        <v>2077</v>
      </c>
      <c r="B100" s="97"/>
      <c r="C100" s="101"/>
      <c r="D100" s="102"/>
      <c r="E100" s="18"/>
      <c r="F100" s="42"/>
      <c r="G100" s="20"/>
      <c r="H100" s="31"/>
      <c r="I100" s="43"/>
      <c r="J100" s="32"/>
      <c r="K100" s="42"/>
      <c r="O100" s="42">
        <v>2078</v>
      </c>
    </row>
    <row r="101" spans="1:18">
      <c r="A101" s="42">
        <v>2078</v>
      </c>
      <c r="B101" s="97"/>
      <c r="C101" s="101"/>
      <c r="D101" s="102"/>
      <c r="E101" s="18"/>
      <c r="F101" s="42"/>
      <c r="G101" s="20"/>
      <c r="H101" s="31"/>
      <c r="I101" s="43"/>
      <c r="J101" s="32"/>
      <c r="K101" s="42"/>
      <c r="O101" s="42">
        <v>2079</v>
      </c>
    </row>
    <row r="102" spans="1:18">
      <c r="A102" s="42">
        <v>2079</v>
      </c>
      <c r="B102" s="97"/>
      <c r="C102" s="101"/>
      <c r="D102" s="102"/>
      <c r="E102" s="18"/>
      <c r="F102" s="42"/>
      <c r="G102" s="20"/>
      <c r="H102" s="31"/>
      <c r="I102" s="43"/>
      <c r="J102" s="32"/>
      <c r="K102" s="42"/>
      <c r="O102" s="42">
        <v>2080</v>
      </c>
      <c r="P102">
        <v>-2875.8177655567033</v>
      </c>
      <c r="Q102">
        <v>242.18059193891531</v>
      </c>
      <c r="R102" s="110">
        <v>-2943.09</v>
      </c>
    </row>
    <row r="103" spans="1:18">
      <c r="A103" s="42">
        <v>2080</v>
      </c>
      <c r="B103" s="97">
        <f>'Deficits nominal'!B58*(CPI!Q124/CPI!N124)</f>
        <v>8246.3750764152865</v>
      </c>
      <c r="C103" s="101">
        <f>'Deficits nominal'!C58*(CPI!Q124/CPI!N124)</f>
        <v>11122.19284197199</v>
      </c>
      <c r="D103" s="102">
        <f t="shared" si="1"/>
        <v>-2875.8177655567033</v>
      </c>
      <c r="E103" s="21">
        <v>5840</v>
      </c>
      <c r="F103" s="43">
        <v>7728</v>
      </c>
      <c r="G103" s="22">
        <v>-1888</v>
      </c>
      <c r="H103" s="31">
        <v>20490</v>
      </c>
      <c r="I103" s="43">
        <v>27487</v>
      </c>
      <c r="J103" s="33">
        <v>-6998</v>
      </c>
      <c r="K103" s="42">
        <v>2085</v>
      </c>
      <c r="O103" s="42">
        <v>2081</v>
      </c>
    </row>
    <row r="104" spans="1:18">
      <c r="A104" s="42">
        <v>2081</v>
      </c>
      <c r="B104" s="97"/>
      <c r="C104" s="101"/>
      <c r="D104" s="102"/>
      <c r="E104" s="18"/>
      <c r="F104" s="42"/>
      <c r="G104" s="20"/>
      <c r="H104" s="31"/>
      <c r="I104" s="43"/>
      <c r="J104" s="32"/>
      <c r="K104" s="42"/>
      <c r="O104" s="42">
        <v>2082</v>
      </c>
    </row>
    <row r="105" spans="1:18">
      <c r="A105" s="42">
        <v>2082</v>
      </c>
      <c r="B105" s="97"/>
      <c r="C105" s="101"/>
      <c r="D105" s="102"/>
      <c r="E105" s="18"/>
      <c r="F105" s="42"/>
      <c r="G105" s="20"/>
      <c r="H105" s="31"/>
      <c r="I105" s="43"/>
      <c r="J105" s="32"/>
      <c r="K105" s="42"/>
      <c r="O105" s="42">
        <v>2083</v>
      </c>
    </row>
    <row r="106" spans="1:18">
      <c r="A106" s="42">
        <v>2083</v>
      </c>
      <c r="B106" s="97"/>
      <c r="C106" s="101"/>
      <c r="D106" s="102"/>
      <c r="E106" s="18"/>
      <c r="F106" s="42"/>
      <c r="G106" s="20"/>
      <c r="H106" s="31"/>
      <c r="I106" s="43"/>
      <c r="J106" s="32"/>
      <c r="K106" s="42"/>
      <c r="O106" s="42">
        <v>2084</v>
      </c>
    </row>
    <row r="107" spans="1:18">
      <c r="A107" s="42">
        <v>2084</v>
      </c>
      <c r="B107" s="97"/>
      <c r="C107" s="101"/>
      <c r="D107" s="102"/>
      <c r="E107" s="18"/>
      <c r="F107" s="42"/>
      <c r="G107" s="20"/>
      <c r="H107" s="31"/>
      <c r="I107" s="43"/>
      <c r="J107" s="32"/>
      <c r="K107" s="42"/>
      <c r="O107" s="42">
        <v>2085</v>
      </c>
      <c r="P107">
        <v>-3534.4996993146251</v>
      </c>
      <c r="Q107">
        <v>473.46506068985036</v>
      </c>
      <c r="R107" s="110">
        <v>-3402.05</v>
      </c>
    </row>
    <row r="108" spans="1:18">
      <c r="A108" s="42">
        <v>2085</v>
      </c>
      <c r="B108" s="97">
        <f>'Deficits nominal'!B59*(CPI!Q125/CPI!N125)</f>
        <v>9858.3323661482118</v>
      </c>
      <c r="C108" s="101">
        <f>'Deficits nominal'!C59*(CPI!Q125/CPI!N125)</f>
        <v>13392.832065462837</v>
      </c>
      <c r="D108" s="102">
        <f t="shared" si="1"/>
        <v>-3534.4996993146251</v>
      </c>
      <c r="E108" s="21">
        <v>7284</v>
      </c>
      <c r="F108" s="43">
        <v>9520</v>
      </c>
      <c r="G108" s="22">
        <v>-2237</v>
      </c>
      <c r="H108" s="31">
        <v>25369</v>
      </c>
      <c r="I108" s="43">
        <v>34090</v>
      </c>
      <c r="J108" s="33">
        <v>-8721</v>
      </c>
      <c r="K108" s="42">
        <v>2090</v>
      </c>
      <c r="O108" s="42">
        <v>2086</v>
      </c>
    </row>
    <row r="109" spans="1:18">
      <c r="A109" s="42">
        <v>2086</v>
      </c>
      <c r="B109" s="97"/>
      <c r="C109" s="101"/>
      <c r="D109" s="102"/>
      <c r="E109" s="18"/>
      <c r="F109" s="42"/>
      <c r="G109" s="20"/>
      <c r="H109" s="31"/>
      <c r="I109" s="43"/>
      <c r="J109" s="32"/>
      <c r="K109" s="42"/>
      <c r="O109" s="42">
        <v>2087</v>
      </c>
    </row>
    <row r="110" spans="1:18">
      <c r="A110" s="42">
        <v>2087</v>
      </c>
      <c r="B110" s="97"/>
      <c r="C110" s="101"/>
      <c r="D110" s="102"/>
      <c r="E110" s="18"/>
      <c r="F110" s="42"/>
      <c r="G110" s="20"/>
      <c r="H110" s="31"/>
      <c r="I110" s="43"/>
      <c r="J110" s="32"/>
      <c r="K110" s="42"/>
      <c r="O110" s="42">
        <v>2088</v>
      </c>
    </row>
    <row r="111" spans="1:18">
      <c r="A111" s="42">
        <v>2088</v>
      </c>
      <c r="B111" s="97"/>
      <c r="C111" s="101"/>
      <c r="D111" s="102"/>
      <c r="E111" s="18"/>
      <c r="F111" s="42"/>
      <c r="G111" s="20"/>
      <c r="H111" s="31"/>
      <c r="I111" s="43"/>
      <c r="J111" s="32"/>
      <c r="K111" s="42"/>
      <c r="O111" s="42">
        <v>2089</v>
      </c>
    </row>
    <row r="112" spans="1:18">
      <c r="A112" s="42">
        <v>2089</v>
      </c>
      <c r="B112" s="97"/>
      <c r="C112" s="101"/>
      <c r="D112" s="102"/>
      <c r="E112" s="18"/>
      <c r="F112" s="42"/>
      <c r="G112" s="20"/>
      <c r="H112" s="31"/>
      <c r="I112" s="43"/>
      <c r="J112" s="32"/>
      <c r="K112" s="42"/>
      <c r="O112" s="42">
        <v>2090</v>
      </c>
      <c r="P112">
        <v>-4431.3176426823229</v>
      </c>
      <c r="Q112">
        <v>404.46130726800766</v>
      </c>
      <c r="R112" s="110">
        <v>-3918.57</v>
      </c>
    </row>
    <row r="113" spans="1:10" ht="15" thickBot="1">
      <c r="A113" s="42">
        <v>2090</v>
      </c>
      <c r="B113" s="97">
        <f>'Deficits nominal'!B60*(CPI!Q126/CPI!N126)</f>
        <v>11790.602261050639</v>
      </c>
      <c r="C113" s="101">
        <f>'Deficits nominal'!C60*(CPI!Q126/CPI!N126)</f>
        <v>16221.919903732962</v>
      </c>
      <c r="D113" s="102">
        <f t="shared" si="1"/>
        <v>-4431.3176426823229</v>
      </c>
      <c r="E113" s="23">
        <v>9075</v>
      </c>
      <c r="F113" s="44">
        <v>11694</v>
      </c>
      <c r="G113" s="24">
        <v>-2619</v>
      </c>
      <c r="H113" s="31">
        <v>31387</v>
      </c>
      <c r="I113" s="43">
        <v>42392</v>
      </c>
      <c r="J113" s="33">
        <v>-11005</v>
      </c>
    </row>
    <row r="114" spans="1:10">
      <c r="A114" s="56" t="s">
        <v>13</v>
      </c>
      <c r="B114" s="54"/>
      <c r="C114" s="54"/>
      <c r="D114" s="54"/>
      <c r="E114" s="54"/>
      <c r="F114" s="54"/>
      <c r="G114" s="54"/>
      <c r="H114" s="54"/>
      <c r="I114" s="54"/>
      <c r="J114" s="54"/>
    </row>
    <row r="115" spans="1:10">
      <c r="A115" s="42">
        <v>2014</v>
      </c>
      <c r="B115" s="97">
        <f>'Deficits nominal'!B62*(CPI!Q103/CPI!O103)</f>
        <v>778.63583477536099</v>
      </c>
      <c r="C115" s="42">
        <f>'Deficits nominal'!C62*(CPI!Q103/CPI!O103)</f>
        <v>848.61449840707064</v>
      </c>
      <c r="D115" s="104">
        <f>B115-C115</f>
        <v>-69.978663631709651</v>
      </c>
      <c r="E115" s="18">
        <v>258</v>
      </c>
      <c r="F115" s="42">
        <v>258</v>
      </c>
      <c r="G115" s="20">
        <v>1</v>
      </c>
      <c r="H115" s="31">
        <v>1048</v>
      </c>
      <c r="I115" s="43">
        <v>1119</v>
      </c>
      <c r="J115" s="32">
        <v>-71</v>
      </c>
    </row>
    <row r="116" spans="1:10">
      <c r="A116" s="42">
        <v>2015</v>
      </c>
      <c r="B116" s="97">
        <f>'Deficits nominal'!B63*(CPI!Q104/CPI!O104)</f>
        <v>848.23993042955988</v>
      </c>
      <c r="C116" s="103">
        <f>'Deficits nominal'!C63*(CPI!Q104/CPI!O104)</f>
        <v>881.27562073265835</v>
      </c>
      <c r="D116" s="104">
        <f>B116-C116</f>
        <v>-33.035690303098477</v>
      </c>
      <c r="E116" s="18">
        <v>280</v>
      </c>
      <c r="F116" s="42">
        <v>257</v>
      </c>
      <c r="G116" s="20">
        <v>23</v>
      </c>
      <c r="H116" s="31">
        <v>1153</v>
      </c>
      <c r="I116" s="43">
        <v>1165</v>
      </c>
      <c r="J116" s="32">
        <v>-12</v>
      </c>
    </row>
    <row r="117" spans="1:10">
      <c r="A117" s="42">
        <v>2016</v>
      </c>
      <c r="B117" s="97">
        <f>'Deficits nominal'!B64*(CPI!Q105/CPI!O105)</f>
        <v>899.61063428155467</v>
      </c>
      <c r="C117" s="103">
        <f>'Deficits nominal'!C64*(CPI!Q105/CPI!O105)</f>
        <v>927.39413629876981</v>
      </c>
      <c r="D117" s="104">
        <f t="shared" ref="D117:D138" si="2">B117-C117</f>
        <v>-27.783502017215142</v>
      </c>
      <c r="E117" s="18">
        <v>305</v>
      </c>
      <c r="F117" s="42">
        <v>271</v>
      </c>
      <c r="G117" s="20">
        <v>34</v>
      </c>
      <c r="H117" s="31">
        <v>1245</v>
      </c>
      <c r="I117" s="43">
        <v>1239</v>
      </c>
      <c r="J117" s="32">
        <v>6</v>
      </c>
    </row>
    <row r="118" spans="1:10">
      <c r="A118" s="42">
        <v>2017</v>
      </c>
      <c r="B118" s="97">
        <f>'Deficits nominal'!B65*(CPI!Q106/CPI!O106)</f>
        <v>961.84746731993005</v>
      </c>
      <c r="C118" s="103">
        <f>'Deficits nominal'!C65*(CPI!Q106/CPI!O106)</f>
        <v>979.79943380232555</v>
      </c>
      <c r="D118" s="104">
        <f t="shared" si="2"/>
        <v>-17.951966482395505</v>
      </c>
      <c r="E118" s="18">
        <v>332</v>
      </c>
      <c r="F118" s="42">
        <v>286</v>
      </c>
      <c r="G118" s="20">
        <v>46</v>
      </c>
      <c r="H118" s="31">
        <v>1350</v>
      </c>
      <c r="I118" s="43">
        <v>1323</v>
      </c>
      <c r="J118" s="32">
        <v>27</v>
      </c>
    </row>
    <row r="119" spans="1:10">
      <c r="A119" s="42">
        <v>2018</v>
      </c>
      <c r="B119" s="97">
        <f>'Deficits nominal'!B66*(CPI!Q107/CPI!O107)</f>
        <v>1023.3231555827601</v>
      </c>
      <c r="C119" s="103">
        <f>'Deficits nominal'!C66*(CPI!Q107/CPI!O107)</f>
        <v>1036.3709918105912</v>
      </c>
      <c r="D119" s="104">
        <f t="shared" si="2"/>
        <v>-13.047836227831112</v>
      </c>
      <c r="E119" s="18">
        <v>357</v>
      </c>
      <c r="F119" s="42">
        <v>305</v>
      </c>
      <c r="G119" s="20">
        <v>52</v>
      </c>
      <c r="H119" s="31">
        <v>1455</v>
      </c>
      <c r="I119" s="43">
        <v>1417</v>
      </c>
      <c r="J119" s="32">
        <v>38</v>
      </c>
    </row>
    <row r="120" spans="1:10">
      <c r="A120" s="42">
        <v>2019</v>
      </c>
      <c r="B120" s="97">
        <f>'Deficits nominal'!B67*(CPI!Q108/CPI!O108)</f>
        <v>1082.2293798868789</v>
      </c>
      <c r="C120" s="103">
        <f>'Deficits nominal'!C67*(CPI!Q108/CPI!O108)</f>
        <v>1096.0215979822938</v>
      </c>
      <c r="D120" s="104">
        <f t="shared" si="2"/>
        <v>-13.79221809541491</v>
      </c>
      <c r="E120" s="18">
        <v>382</v>
      </c>
      <c r="F120" s="42">
        <v>322</v>
      </c>
      <c r="G120" s="20">
        <v>60</v>
      </c>
      <c r="H120" s="31">
        <v>1559</v>
      </c>
      <c r="I120" s="43">
        <v>1514</v>
      </c>
      <c r="J120" s="32">
        <v>45</v>
      </c>
    </row>
    <row r="121" spans="1:10">
      <c r="A121" s="42">
        <v>2020</v>
      </c>
      <c r="B121" s="97">
        <f>'Deficits nominal'!B68*(CPI!Q109/CPI!O109)</f>
        <v>1140.4828261741645</v>
      </c>
      <c r="C121" s="103">
        <f>'Deficits nominal'!C68*(CPI!Q109/CPI!O109)</f>
        <v>1159.536238544616</v>
      </c>
      <c r="D121" s="104">
        <f t="shared" si="2"/>
        <v>-19.053412370451497</v>
      </c>
      <c r="E121" s="18">
        <v>408</v>
      </c>
      <c r="F121" s="42">
        <v>342</v>
      </c>
      <c r="G121" s="20">
        <v>67</v>
      </c>
      <c r="H121" s="31">
        <v>1666</v>
      </c>
      <c r="I121" s="43">
        <v>1619</v>
      </c>
      <c r="J121" s="32">
        <v>46</v>
      </c>
    </row>
    <row r="122" spans="1:10">
      <c r="A122" s="42">
        <v>2021</v>
      </c>
      <c r="B122" s="97">
        <f>'Deficits nominal'!B69*(CPI!Q110/CPI!O110)</f>
        <v>1199.0045357226597</v>
      </c>
      <c r="C122" s="103">
        <f>'Deficits nominal'!C69*(CPI!Q110/CPI!O110)</f>
        <v>1222.2861771930027</v>
      </c>
      <c r="D122" s="104">
        <f t="shared" si="2"/>
        <v>-23.281641470342947</v>
      </c>
      <c r="E122" s="18">
        <v>435</v>
      </c>
      <c r="F122" s="42">
        <v>363</v>
      </c>
      <c r="G122" s="20">
        <v>72</v>
      </c>
      <c r="H122" s="31">
        <v>1774</v>
      </c>
      <c r="I122" s="43">
        <v>1728</v>
      </c>
      <c r="J122" s="32">
        <v>46</v>
      </c>
    </row>
    <row r="123" spans="1:10">
      <c r="A123" s="42">
        <v>2022</v>
      </c>
      <c r="B123" s="97">
        <f>'Deficits nominal'!B70*(CPI!Q111/CPI!O111)</f>
        <v>1260.4358146435118</v>
      </c>
      <c r="C123" s="103">
        <f>'Deficits nominal'!C70*(CPI!Q111/CPI!O111)</f>
        <v>1291.3721775555193</v>
      </c>
      <c r="D123" s="104">
        <f t="shared" si="2"/>
        <v>-30.936362912007553</v>
      </c>
      <c r="E123" s="18">
        <v>464</v>
      </c>
      <c r="F123" s="42">
        <v>386</v>
      </c>
      <c r="G123" s="20">
        <v>78</v>
      </c>
      <c r="H123" s="31">
        <v>1890</v>
      </c>
      <c r="I123" s="43">
        <v>1846</v>
      </c>
      <c r="J123" s="32">
        <v>43</v>
      </c>
    </row>
    <row r="124" spans="1:10">
      <c r="A124" s="42">
        <v>2023</v>
      </c>
      <c r="B124" s="97">
        <f>'Deficits nominal'!B71*(CPI!Q112/CPI!O112)</f>
        <v>1322.0475769505954</v>
      </c>
      <c r="C124" s="103">
        <f>'Deficits nominal'!C71*(CPI!Q112/CPI!O112)</f>
        <v>1364.8068715186344</v>
      </c>
      <c r="D124" s="104">
        <f t="shared" si="2"/>
        <v>-42.759294568038968</v>
      </c>
      <c r="E124" s="18">
        <v>493</v>
      </c>
      <c r="F124" s="42">
        <v>409</v>
      </c>
      <c r="G124" s="20">
        <v>84</v>
      </c>
      <c r="H124" s="31">
        <v>2008</v>
      </c>
      <c r="I124" s="43">
        <v>1973</v>
      </c>
      <c r="J124" s="32">
        <v>36</v>
      </c>
    </row>
    <row r="125" spans="1:10">
      <c r="A125" s="42">
        <v>2025</v>
      </c>
      <c r="B125" s="97">
        <f>'Deficits nominal'!B72*(CPI!Q113/CPI!O113)</f>
        <v>1444.934690254496</v>
      </c>
      <c r="C125" s="103">
        <f>'Deficits nominal'!C72*(CPI!Q113/CPI!O113)</f>
        <v>1520.6703718991662</v>
      </c>
      <c r="D125" s="104">
        <f t="shared" si="2"/>
        <v>-75.735681644670194</v>
      </c>
      <c r="E125" s="18">
        <v>559</v>
      </c>
      <c r="F125" s="42">
        <v>471</v>
      </c>
      <c r="G125" s="20">
        <v>87</v>
      </c>
      <c r="H125" s="31">
        <v>2256</v>
      </c>
      <c r="I125" s="43">
        <v>2259</v>
      </c>
      <c r="J125" s="32">
        <v>-2</v>
      </c>
    </row>
    <row r="126" spans="1:10">
      <c r="A126" s="42">
        <v>2030</v>
      </c>
      <c r="B126" s="97">
        <f>'Deficits nominal'!B73*(CPI!Q114/CPI!O114)</f>
        <v>1802.7192810491238</v>
      </c>
      <c r="C126" s="103">
        <f>'Deficits nominal'!C73*(CPI!Q114/CPI!O114)</f>
        <v>1963.7622034895123</v>
      </c>
      <c r="D126" s="104">
        <f t="shared" si="2"/>
        <v>-161.04292244038857</v>
      </c>
      <c r="E126" s="18">
        <v>759</v>
      </c>
      <c r="F126" s="42">
        <v>620</v>
      </c>
      <c r="G126" s="20">
        <v>139</v>
      </c>
      <c r="H126" s="31">
        <v>3010</v>
      </c>
      <c r="I126" s="43">
        <v>3071</v>
      </c>
      <c r="J126" s="32">
        <v>-61</v>
      </c>
    </row>
    <row r="127" spans="1:10">
      <c r="A127" s="42">
        <v>2035</v>
      </c>
      <c r="B127" s="97">
        <f>'Deficits nominal'!B74*(CPI!Q115/CPI!O115)</f>
        <v>2256.471232173436</v>
      </c>
      <c r="C127" s="103">
        <f>'Deficits nominal'!C74*(CPI!Q115/CPI!O115)</f>
        <v>2466.9036382600561</v>
      </c>
      <c r="D127" s="104">
        <f t="shared" si="2"/>
        <v>-210.43240608662018</v>
      </c>
      <c r="E127" s="21">
        <v>1029</v>
      </c>
      <c r="F127" s="42">
        <v>803</v>
      </c>
      <c r="G127" s="20">
        <v>227</v>
      </c>
      <c r="H127" s="31">
        <v>4010</v>
      </c>
      <c r="I127" s="43">
        <v>4061</v>
      </c>
      <c r="J127" s="32">
        <v>-51</v>
      </c>
    </row>
    <row r="128" spans="1:10">
      <c r="A128" s="42">
        <v>2040</v>
      </c>
      <c r="B128" s="97">
        <f>'Deficits nominal'!B75*(CPI!Q116/CPI!O116)</f>
        <v>2845.636642166297</v>
      </c>
      <c r="C128" s="103">
        <f>'Deficits nominal'!C75*(CPI!Q116/CPI!O116)</f>
        <v>3050.074868286134</v>
      </c>
      <c r="D128" s="104">
        <f t="shared" si="2"/>
        <v>-204.43822611983705</v>
      </c>
      <c r="E128" s="21">
        <v>1400</v>
      </c>
      <c r="F128" s="43">
        <v>1006</v>
      </c>
      <c r="G128" s="20">
        <v>394</v>
      </c>
      <c r="H128" s="31">
        <v>5367</v>
      </c>
      <c r="I128" s="43">
        <v>5258</v>
      </c>
      <c r="J128" s="32">
        <v>109</v>
      </c>
    </row>
    <row r="129" spans="1:10">
      <c r="A129" s="42">
        <v>2045</v>
      </c>
      <c r="B129" s="97">
        <f>'Deficits nominal'!B76*(CPI!Q117/CPI!O117)</f>
        <v>3607.2661101308831</v>
      </c>
      <c r="C129" s="103">
        <f>'Deficits nominal'!C76*(CPI!Q117/CPI!O117)</f>
        <v>3774.2691707850909</v>
      </c>
      <c r="D129" s="104">
        <f t="shared" si="2"/>
        <v>-167.00306065420773</v>
      </c>
      <c r="E129" s="21">
        <v>1906</v>
      </c>
      <c r="F129" s="43">
        <v>1282</v>
      </c>
      <c r="G129" s="20">
        <v>624</v>
      </c>
      <c r="H129" s="31">
        <v>7198</v>
      </c>
      <c r="I129" s="43">
        <v>6819</v>
      </c>
      <c r="J129" s="32">
        <v>379</v>
      </c>
    </row>
    <row r="130" spans="1:10">
      <c r="A130" s="42">
        <v>2050</v>
      </c>
      <c r="B130" s="97">
        <f>'Deficits nominal'!B77*(CPI!Q118/CPI!O118)</f>
        <v>4581.7770580086253</v>
      </c>
      <c r="C130" s="103">
        <f>'Deficits nominal'!C77*(CPI!Q118/CPI!O118)</f>
        <v>4718.7888152705045</v>
      </c>
      <c r="D130" s="104">
        <f t="shared" si="2"/>
        <v>-137.01175726187921</v>
      </c>
      <c r="E130" s="21">
        <v>2591</v>
      </c>
      <c r="F130" s="43">
        <v>1635</v>
      </c>
      <c r="G130" s="20">
        <v>957</v>
      </c>
      <c r="H130" s="31">
        <v>9647</v>
      </c>
      <c r="I130" s="43">
        <v>8902</v>
      </c>
      <c r="J130" s="32">
        <v>745</v>
      </c>
    </row>
    <row r="131" spans="1:10">
      <c r="A131" s="42">
        <v>2055</v>
      </c>
      <c r="B131" s="97">
        <f>'Deficits nominal'!B78*(CPI!Q119/CPI!O119)</f>
        <v>5830.1711691332439</v>
      </c>
      <c r="C131" s="103">
        <f>'Deficits nominal'!C78*(CPI!Q119/CPI!O119)</f>
        <v>5977.7233531244929</v>
      </c>
      <c r="D131" s="104">
        <f t="shared" si="2"/>
        <v>-147.55218399124897</v>
      </c>
      <c r="E131" s="21">
        <v>3518</v>
      </c>
      <c r="F131" s="43">
        <v>2107</v>
      </c>
      <c r="G131" s="22">
        <v>1411</v>
      </c>
      <c r="H131" s="31">
        <v>12922</v>
      </c>
      <c r="I131" s="43">
        <v>11749</v>
      </c>
      <c r="J131" s="33">
        <v>1173</v>
      </c>
    </row>
    <row r="132" spans="1:10">
      <c r="A132" s="42">
        <v>2060</v>
      </c>
      <c r="B132" s="97">
        <f>'Deficits nominal'!B79*(CPI!Q120/CPI!O120)</f>
        <v>7436.6971588030265</v>
      </c>
      <c r="C132" s="103">
        <f>'Deficits nominal'!C79*(CPI!Q120/CPI!O120)</f>
        <v>7631.8378004720489</v>
      </c>
      <c r="D132" s="104">
        <f t="shared" si="2"/>
        <v>-195.14064166902244</v>
      </c>
      <c r="E132" s="21">
        <v>4768</v>
      </c>
      <c r="F132" s="43">
        <v>2786</v>
      </c>
      <c r="G132" s="22">
        <v>1982</v>
      </c>
      <c r="H132" s="31">
        <v>17307</v>
      </c>
      <c r="I132" s="43">
        <v>15654</v>
      </c>
      <c r="J132" s="33">
        <v>1653</v>
      </c>
    </row>
    <row r="133" spans="1:10">
      <c r="A133" s="42">
        <v>2065</v>
      </c>
      <c r="B133" s="97">
        <f>'Deficits nominal'!B80*(CPI!Q121/CPI!O121)</f>
        <v>9517.1044789960888</v>
      </c>
      <c r="C133" s="103">
        <f>'Deficits nominal'!C80*(CPI!Q121/CPI!O121)</f>
        <v>9743.945858154957</v>
      </c>
      <c r="D133" s="104">
        <f t="shared" si="2"/>
        <v>-226.84137915886822</v>
      </c>
      <c r="E133" s="21">
        <v>6455</v>
      </c>
      <c r="F133" s="43">
        <v>3789</v>
      </c>
      <c r="G133" s="22">
        <v>2666</v>
      </c>
      <c r="H133" s="31">
        <v>23195</v>
      </c>
      <c r="I133" s="43">
        <v>20928</v>
      </c>
      <c r="J133" s="33">
        <v>2268</v>
      </c>
    </row>
    <row r="134" spans="1:10">
      <c r="A134" s="42">
        <v>2070</v>
      </c>
      <c r="B134" s="97">
        <f>'Deficits nominal'!B81*(CPI!Q122/CPI!O122)</f>
        <v>12226.561921655652</v>
      </c>
      <c r="C134" s="103">
        <f>'Deficits nominal'!C81*(CPI!Q122/CPI!O122)</f>
        <v>12459.651569862945</v>
      </c>
      <c r="D134" s="104">
        <f t="shared" si="2"/>
        <v>-233.08964820729307</v>
      </c>
      <c r="E134" s="21">
        <v>8739</v>
      </c>
      <c r="F134" s="43">
        <v>5202</v>
      </c>
      <c r="G134" s="22">
        <v>3537</v>
      </c>
      <c r="H134" s="31">
        <v>31137</v>
      </c>
      <c r="I134" s="43">
        <v>28026</v>
      </c>
      <c r="J134" s="33">
        <v>3111</v>
      </c>
    </row>
    <row r="135" spans="1:10">
      <c r="A135" s="42">
        <v>2075</v>
      </c>
      <c r="B135" s="97">
        <f>'Deficits nominal'!B82*(CPI!Q123/CPI!O123)</f>
        <v>15766.281052467908</v>
      </c>
      <c r="C135" s="103">
        <f>'Deficits nominal'!C82*(CPI!Q123/CPI!O123)</f>
        <v>15871.274100464898</v>
      </c>
      <c r="D135" s="104">
        <f t="shared" si="2"/>
        <v>-104.99304799698984</v>
      </c>
      <c r="E135" s="21">
        <v>11830</v>
      </c>
      <c r="F135" s="43">
        <v>7120</v>
      </c>
      <c r="G135" s="22">
        <v>4710</v>
      </c>
      <c r="H135" s="31">
        <v>41863</v>
      </c>
      <c r="I135" s="43">
        <v>37353</v>
      </c>
      <c r="J135" s="33">
        <v>4510</v>
      </c>
    </row>
    <row r="136" spans="1:10">
      <c r="A136" s="42">
        <v>2080</v>
      </c>
      <c r="B136" s="97">
        <f>'Deficits nominal'!B83*(CPI!Q124/CPI!O124)</f>
        <v>20381.08943976977</v>
      </c>
      <c r="C136" s="103">
        <f>'Deficits nominal'!C83*(CPI!Q124/CPI!O124)</f>
        <v>20138.908847830855</v>
      </c>
      <c r="D136" s="104">
        <f t="shared" si="2"/>
        <v>242.18059193891531</v>
      </c>
      <c r="E136" s="21">
        <v>16007</v>
      </c>
      <c r="F136" s="43">
        <v>9624</v>
      </c>
      <c r="G136" s="22">
        <v>6383</v>
      </c>
      <c r="H136" s="31">
        <v>56318</v>
      </c>
      <c r="I136" s="43">
        <v>49456</v>
      </c>
      <c r="J136" s="33">
        <v>6862</v>
      </c>
    </row>
    <row r="137" spans="1:10">
      <c r="A137" s="42">
        <v>2085</v>
      </c>
      <c r="B137" s="97">
        <f>'Deficits nominal'!B84*(CPI!Q125/CPI!O125)</f>
        <v>26385.803119577529</v>
      </c>
      <c r="C137" s="103">
        <f>'Deficits nominal'!C84*(CPI!Q125/CPI!O125)</f>
        <v>25912.338058887679</v>
      </c>
      <c r="D137" s="104">
        <f t="shared" si="2"/>
        <v>473.46506068985036</v>
      </c>
      <c r="E137" s="21">
        <v>21663</v>
      </c>
      <c r="F137" s="43">
        <v>12916</v>
      </c>
      <c r="G137" s="22">
        <v>8747</v>
      </c>
      <c r="H137" s="31">
        <v>75777</v>
      </c>
      <c r="I137" s="43">
        <v>66057</v>
      </c>
      <c r="J137" s="33">
        <v>9719</v>
      </c>
    </row>
    <row r="138" spans="1:10">
      <c r="A138" s="42">
        <v>2090</v>
      </c>
      <c r="B138" s="97">
        <f>'Deficits nominal'!B85*(CPI!Q126/CPI!O126)</f>
        <v>34184.749511376293</v>
      </c>
      <c r="C138" s="103">
        <f>'Deficits nominal'!C85*(CPI!Q126/CPI!O126)</f>
        <v>33780.288204108285</v>
      </c>
      <c r="D138" s="104">
        <f t="shared" si="2"/>
        <v>404.46130726800766</v>
      </c>
      <c r="E138" s="21">
        <v>29323</v>
      </c>
      <c r="F138" s="43">
        <v>17464</v>
      </c>
      <c r="G138" s="22">
        <v>11859</v>
      </c>
      <c r="H138" s="31">
        <v>101925</v>
      </c>
      <c r="I138" s="43">
        <v>89207</v>
      </c>
      <c r="J138" s="33">
        <v>12718</v>
      </c>
    </row>
    <row r="139" spans="1:10">
      <c r="A139" s="56" t="s">
        <v>14</v>
      </c>
      <c r="B139" s="54"/>
      <c r="C139" s="54"/>
      <c r="D139" s="54"/>
      <c r="E139" s="54"/>
      <c r="F139" s="54"/>
      <c r="G139" s="54"/>
      <c r="H139" s="54"/>
      <c r="I139" s="54"/>
      <c r="J139" s="54"/>
    </row>
    <row r="140" spans="1:10">
      <c r="A140" s="42">
        <v>2014</v>
      </c>
      <c r="B140" s="50">
        <f>'Deficits nominal'!B87*(CPI!Q103/CPI!P103)</f>
        <v>768.40304821733343</v>
      </c>
      <c r="C140" s="103">
        <f>'Deficits nominal'!C87*(CPI!Q103/CPI!P103)</f>
        <v>857.63695059095926</v>
      </c>
      <c r="D140" s="104">
        <f>B140-C140</f>
        <v>-89.233902373625824</v>
      </c>
      <c r="E140" s="18">
        <v>251</v>
      </c>
      <c r="F140" s="42">
        <v>269</v>
      </c>
      <c r="G140" s="20">
        <v>-19</v>
      </c>
      <c r="H140" s="31">
        <v>1026</v>
      </c>
      <c r="I140" s="43">
        <v>1135</v>
      </c>
      <c r="J140" s="32">
        <v>-109</v>
      </c>
    </row>
    <row r="141" spans="1:10">
      <c r="A141" s="42">
        <v>2015</v>
      </c>
      <c r="B141" s="97">
        <f>'Deficits nominal'!B88*(CPI!Q104/CPI!P104)</f>
        <v>792.3941559017037</v>
      </c>
      <c r="C141" s="103">
        <f>'Deficits nominal'!C88*(CPI!Q104/CPI!P104)</f>
        <v>897.58792101520521</v>
      </c>
      <c r="D141" s="104">
        <f>B141-C141</f>
        <v>-105.19376511350151</v>
      </c>
      <c r="E141" s="18">
        <v>260</v>
      </c>
      <c r="F141" s="42">
        <v>274</v>
      </c>
      <c r="G141" s="20">
        <v>-13</v>
      </c>
      <c r="H141" s="31">
        <v>1066</v>
      </c>
      <c r="I141" s="43">
        <v>1187</v>
      </c>
      <c r="J141" s="32">
        <v>-121</v>
      </c>
    </row>
    <row r="142" spans="1:10">
      <c r="A142" s="42">
        <v>2016</v>
      </c>
      <c r="B142" s="97">
        <f>'Deficits nominal'!B89*(CPI!Q105/CPI!P105)</f>
        <v>816.958557397356</v>
      </c>
      <c r="C142" s="103">
        <f>'Deficits nominal'!C89*(CPI!Q105/CPI!P105)</f>
        <v>939.79480827094415</v>
      </c>
      <c r="D142" s="104">
        <f t="shared" ref="D142:D162" si="3">B142-C142</f>
        <v>-122.83625087358814</v>
      </c>
      <c r="E142" s="18">
        <v>273</v>
      </c>
      <c r="F142" s="42">
        <v>288</v>
      </c>
      <c r="G142" s="20">
        <v>-16</v>
      </c>
      <c r="H142" s="31">
        <v>1111</v>
      </c>
      <c r="I142" s="43">
        <v>1252</v>
      </c>
      <c r="J142" s="32">
        <v>-141</v>
      </c>
    </row>
    <row r="143" spans="1:10">
      <c r="A143" s="42">
        <v>2017</v>
      </c>
      <c r="B143" s="97">
        <f>'Deficits nominal'!B90*(CPI!Q106/CPI!P106)</f>
        <v>845.94917350398612</v>
      </c>
      <c r="C143" s="103">
        <f>'Deficits nominal'!C90*(CPI!Q106/CPI!P106)</f>
        <v>984.2014384309233</v>
      </c>
      <c r="D143" s="104">
        <f t="shared" si="3"/>
        <v>-138.25226492693719</v>
      </c>
      <c r="E143" s="18">
        <v>287</v>
      </c>
      <c r="F143" s="42">
        <v>306</v>
      </c>
      <c r="G143" s="20">
        <v>-20</v>
      </c>
      <c r="H143" s="31">
        <v>1162</v>
      </c>
      <c r="I143" s="43">
        <v>1324</v>
      </c>
      <c r="J143" s="32">
        <v>-162</v>
      </c>
    </row>
    <row r="144" spans="1:10">
      <c r="A144" s="42">
        <v>2018</v>
      </c>
      <c r="B144" s="97">
        <f>'Deficits nominal'!B91*(CPI!Q107/CPI!P107)</f>
        <v>876.38017426952092</v>
      </c>
      <c r="C144" s="103">
        <f>'Deficits nominal'!C91*(CPI!Q107/CPI!P107)</f>
        <v>1032.6711681490963</v>
      </c>
      <c r="D144" s="104">
        <f t="shared" si="3"/>
        <v>-156.29099387957535</v>
      </c>
      <c r="E144" s="18">
        <v>301</v>
      </c>
      <c r="F144" s="42">
        <v>332</v>
      </c>
      <c r="G144" s="20">
        <v>-30</v>
      </c>
      <c r="H144" s="31">
        <v>1215</v>
      </c>
      <c r="I144" s="43">
        <v>1408</v>
      </c>
      <c r="J144" s="32">
        <v>-193</v>
      </c>
    </row>
    <row r="145" spans="1:10">
      <c r="A145" s="42">
        <v>2019</v>
      </c>
      <c r="B145" s="97">
        <f>'Deficits nominal'!B92*(CPI!Q108/CPI!P108)</f>
        <v>904.41223153451426</v>
      </c>
      <c r="C145" s="103">
        <f>'Deficits nominal'!C92*(CPI!Q108/CPI!P108)</f>
        <v>1084.1534636691338</v>
      </c>
      <c r="D145" s="104">
        <f t="shared" si="3"/>
        <v>-179.74123213461951</v>
      </c>
      <c r="E145" s="18">
        <v>316</v>
      </c>
      <c r="F145" s="42">
        <v>356</v>
      </c>
      <c r="G145" s="20">
        <v>-40</v>
      </c>
      <c r="H145" s="31">
        <v>1267</v>
      </c>
      <c r="I145" s="43">
        <v>1496</v>
      </c>
      <c r="J145" s="32">
        <v>-229</v>
      </c>
    </row>
    <row r="146" spans="1:10">
      <c r="A146" s="42">
        <v>2020</v>
      </c>
      <c r="B146" s="97">
        <f>'Deficits nominal'!B93*(CPI!Q109/CPI!P109)</f>
        <v>932.93355928359995</v>
      </c>
      <c r="C146" s="103">
        <f>'Deficits nominal'!C93*(CPI!Q109/CPI!P109)</f>
        <v>1139.5184424818895</v>
      </c>
      <c r="D146" s="104">
        <f t="shared" si="3"/>
        <v>-206.5848831982895</v>
      </c>
      <c r="E146" s="18">
        <v>331</v>
      </c>
      <c r="F146" s="42">
        <v>384</v>
      </c>
      <c r="G146" s="20">
        <v>-54</v>
      </c>
      <c r="H146" s="31">
        <v>1320</v>
      </c>
      <c r="I146" s="43">
        <v>1593</v>
      </c>
      <c r="J146" s="32">
        <v>-273</v>
      </c>
    </row>
    <row r="147" spans="1:10">
      <c r="A147" s="42">
        <v>2021</v>
      </c>
      <c r="B147" s="97">
        <f>'Deficits nominal'!B94*(CPI!Q110/CPI!P110)</f>
        <v>962.86809770361947</v>
      </c>
      <c r="C147" s="103">
        <f>'Deficits nominal'!C94*(CPI!Q110/CPI!P110)</f>
        <v>1193.9938704274232</v>
      </c>
      <c r="D147" s="104">
        <f t="shared" si="3"/>
        <v>-231.12577272380372</v>
      </c>
      <c r="E147" s="18">
        <v>346</v>
      </c>
      <c r="F147" s="42">
        <v>416</v>
      </c>
      <c r="G147" s="20">
        <v>-70</v>
      </c>
      <c r="H147" s="31">
        <v>1374</v>
      </c>
      <c r="I147" s="43">
        <v>1691</v>
      </c>
      <c r="J147" s="32">
        <v>-317</v>
      </c>
    </row>
    <row r="148" spans="1:10">
      <c r="A148" s="42">
        <v>2022</v>
      </c>
      <c r="B148" s="97">
        <f>'Deficits nominal'!B95*(CPI!Q111/CPI!P111)</f>
        <v>991.39723538295402</v>
      </c>
      <c r="C148" s="103">
        <f>'Deficits nominal'!C95*(CPI!Q111/CPI!P111)</f>
        <v>1251.3141135732417</v>
      </c>
      <c r="D148" s="104">
        <f t="shared" si="3"/>
        <v>-259.91687819028766</v>
      </c>
      <c r="E148" s="18">
        <v>361</v>
      </c>
      <c r="F148" s="42">
        <v>450</v>
      </c>
      <c r="G148" s="20">
        <v>-89</v>
      </c>
      <c r="H148" s="31">
        <v>1429</v>
      </c>
      <c r="I148" s="43">
        <v>1797</v>
      </c>
      <c r="J148" s="32">
        <v>-368</v>
      </c>
    </row>
    <row r="149" spans="1:10">
      <c r="A149" s="42">
        <v>2023</v>
      </c>
      <c r="B149" s="97">
        <f>'Deficits nominal'!B96*(CPI!Q112/CPI!P112)</f>
        <v>1017.6333724704199</v>
      </c>
      <c r="C149" s="103">
        <f>'Deficits nominal'!C96*(CPI!Q112/CPI!P112)</f>
        <v>1311.4116944777174</v>
      </c>
      <c r="D149" s="104">
        <f t="shared" si="3"/>
        <v>-293.77832200729756</v>
      </c>
      <c r="E149" s="18">
        <v>375</v>
      </c>
      <c r="F149" s="42">
        <v>484</v>
      </c>
      <c r="G149" s="20">
        <v>-109</v>
      </c>
      <c r="H149" s="31">
        <v>1480</v>
      </c>
      <c r="I149" s="43">
        <v>1908</v>
      </c>
      <c r="J149" s="32">
        <v>-428</v>
      </c>
    </row>
    <row r="150" spans="1:10">
      <c r="A150" s="42">
        <v>2025</v>
      </c>
      <c r="B150" s="97">
        <f>'Deficits nominal'!B97*(CPI!Q113/CPI!P113)</f>
        <v>1067.0672096887806</v>
      </c>
      <c r="C150" s="103">
        <f>'Deficits nominal'!C97*(CPI!Q113/CPI!P113)</f>
        <v>1434.2398689274858</v>
      </c>
      <c r="D150" s="104">
        <f t="shared" si="3"/>
        <v>-367.17265923870514</v>
      </c>
      <c r="E150" s="18">
        <v>403</v>
      </c>
      <c r="F150" s="42">
        <v>574</v>
      </c>
      <c r="G150" s="20">
        <v>-171</v>
      </c>
      <c r="H150" s="31">
        <v>1580</v>
      </c>
      <c r="I150" s="43">
        <v>2156</v>
      </c>
      <c r="J150" s="32">
        <v>-576</v>
      </c>
    </row>
    <row r="151" spans="1:10">
      <c r="A151" s="42">
        <v>2030</v>
      </c>
      <c r="B151" s="97">
        <f>'Deficits nominal'!B98*(CPI!Q114/CPI!P114)</f>
        <v>1196.3876092404394</v>
      </c>
      <c r="C151" s="103">
        <f>'Deficits nominal'!C98*(CPI!Q114/CPI!P114)</f>
        <v>1751.3857999602931</v>
      </c>
      <c r="D151" s="104">
        <f t="shared" si="3"/>
        <v>-554.99819071985371</v>
      </c>
      <c r="E151" s="18">
        <v>478</v>
      </c>
      <c r="F151" s="42">
        <v>807</v>
      </c>
      <c r="G151" s="20">
        <v>-329</v>
      </c>
      <c r="H151" s="31">
        <v>1849</v>
      </c>
      <c r="I151" s="43">
        <v>2814</v>
      </c>
      <c r="J151" s="32">
        <v>-965</v>
      </c>
    </row>
    <row r="152" spans="1:10">
      <c r="A152" s="42">
        <v>2035</v>
      </c>
      <c r="B152" s="97">
        <f>'Deficits nominal'!B99*(CPI!Q115/CPI!P115)</f>
        <v>1340.7621327498493</v>
      </c>
      <c r="C152" s="103">
        <f>'Deficits nominal'!C99*(CPI!Q115/CPI!P115)</f>
        <v>2057.4053806186521</v>
      </c>
      <c r="D152" s="104">
        <f t="shared" si="3"/>
        <v>-716.64324786880275</v>
      </c>
      <c r="E152" s="18">
        <v>564</v>
      </c>
      <c r="F152" s="43">
        <v>1121</v>
      </c>
      <c r="G152" s="20">
        <v>-557</v>
      </c>
      <c r="H152" s="31">
        <v>2158</v>
      </c>
      <c r="I152" s="43">
        <v>3567</v>
      </c>
      <c r="J152" s="33">
        <v>-1409</v>
      </c>
    </row>
    <row r="153" spans="1:10">
      <c r="A153" s="42">
        <v>2040</v>
      </c>
      <c r="B153" s="97">
        <f>'Deficits nominal'!B100*(CPI!Q116/CPI!P116)</f>
        <v>1503.48785358085</v>
      </c>
      <c r="C153" s="103">
        <f>'Deficits nominal'!C100*(CPI!Q116/CPI!P116)</f>
        <v>2351.838181330304</v>
      </c>
      <c r="D153" s="104">
        <f t="shared" si="3"/>
        <v>-848.35032774945398</v>
      </c>
      <c r="E153" s="18">
        <v>663</v>
      </c>
      <c r="F153" s="43">
        <v>1506</v>
      </c>
      <c r="G153" s="20">
        <v>-844</v>
      </c>
      <c r="H153" s="31">
        <v>2515</v>
      </c>
      <c r="I153" s="43">
        <v>4403</v>
      </c>
      <c r="J153" s="33">
        <v>-1889</v>
      </c>
    </row>
    <row r="154" spans="1:10">
      <c r="A154" s="42">
        <v>2045</v>
      </c>
      <c r="B154" s="97">
        <f>'Deficits nominal'!B101*(CPI!Q117/CPI!P117)</f>
        <v>1679.5729246995356</v>
      </c>
      <c r="C154" s="103">
        <f>'Deficits nominal'!C101*(CPI!Q117/CPI!P117)</f>
        <v>2653.8978067531662</v>
      </c>
      <c r="D154" s="104">
        <f t="shared" si="3"/>
        <v>-974.32488205363052</v>
      </c>
      <c r="E154" s="18">
        <v>775</v>
      </c>
      <c r="F154" s="43">
        <v>1965</v>
      </c>
      <c r="G154" s="22">
        <v>-1190</v>
      </c>
      <c r="H154" s="31">
        <v>2916</v>
      </c>
      <c r="I154" s="43">
        <v>5348</v>
      </c>
      <c r="J154" s="33">
        <v>-2432</v>
      </c>
    </row>
    <row r="155" spans="1:10">
      <c r="A155" s="42">
        <v>2050</v>
      </c>
      <c r="B155" s="97">
        <f>'Deficits nominal'!B102*(CPI!Q118/CPI!P118)</f>
        <v>1867.7116892594076</v>
      </c>
      <c r="C155" s="103">
        <f>'Deficits nominal'!C102*(CPI!Q118/CPI!P118)</f>
        <v>2987.8833484820348</v>
      </c>
      <c r="D155" s="104">
        <f t="shared" si="3"/>
        <v>-1120.1716592226271</v>
      </c>
      <c r="E155" s="18">
        <v>899</v>
      </c>
      <c r="F155" s="43">
        <v>2445</v>
      </c>
      <c r="G155" s="22">
        <v>-1546</v>
      </c>
      <c r="H155" s="31">
        <v>3360</v>
      </c>
      <c r="I155" s="43">
        <v>6382</v>
      </c>
      <c r="J155" s="33">
        <v>-3022</v>
      </c>
    </row>
    <row r="156" spans="1:10">
      <c r="A156" s="42">
        <v>2055</v>
      </c>
      <c r="B156" s="97">
        <f>'Deficits nominal'!B103*(CPI!Q119/CPI!P119)</f>
        <v>2066.7632644175706</v>
      </c>
      <c r="C156" s="103">
        <f>'Deficits nominal'!C103*(CPI!Q119/CPI!P119)</f>
        <v>3375.0273507131883</v>
      </c>
      <c r="D156" s="104">
        <f t="shared" si="3"/>
        <v>-1308.2640862956177</v>
      </c>
      <c r="E156" s="21">
        <v>1040</v>
      </c>
      <c r="F156" s="43">
        <v>2930</v>
      </c>
      <c r="G156" s="22">
        <v>-1890</v>
      </c>
      <c r="H156" s="31">
        <v>3853</v>
      </c>
      <c r="I156" s="43">
        <v>7521</v>
      </c>
      <c r="J156" s="33">
        <v>-3669</v>
      </c>
    </row>
    <row r="157" spans="1:10">
      <c r="A157" s="42">
        <v>2060</v>
      </c>
      <c r="B157" s="97">
        <f>'Deficits nominal'!B104*(CPI!Q120/CPI!P120)</f>
        <v>2281.4263465838017</v>
      </c>
      <c r="C157" s="103">
        <f>'Deficits nominal'!C104*(CPI!Q120/CPI!P120)</f>
        <v>3826.8397587450336</v>
      </c>
      <c r="D157" s="104">
        <f t="shared" si="3"/>
        <v>-1545.4134121612319</v>
      </c>
      <c r="E157" s="21">
        <v>1200</v>
      </c>
      <c r="F157" s="43">
        <v>3435</v>
      </c>
      <c r="G157" s="22">
        <v>-2235</v>
      </c>
      <c r="H157" s="31">
        <v>4402</v>
      </c>
      <c r="I157" s="43">
        <v>8806</v>
      </c>
      <c r="J157" s="33">
        <v>-4404</v>
      </c>
    </row>
    <row r="158" spans="1:10">
      <c r="A158" s="42">
        <v>2065</v>
      </c>
      <c r="B158" s="97">
        <f>'Deficits nominal'!B105*(CPI!Q121/CPI!P121)</f>
        <v>2517.2245627780399</v>
      </c>
      <c r="C158" s="103">
        <f>'Deficits nominal'!C105*(CPI!Q121/CPI!P121)</f>
        <v>4344.4765593235934</v>
      </c>
      <c r="D158" s="104">
        <f t="shared" si="3"/>
        <v>-1827.2519965455535</v>
      </c>
      <c r="E158" s="21">
        <v>1383</v>
      </c>
      <c r="F158" s="43">
        <v>3981</v>
      </c>
      <c r="G158" s="22">
        <v>-2598</v>
      </c>
      <c r="H158" s="31">
        <v>5024</v>
      </c>
      <c r="I158" s="43">
        <v>10265</v>
      </c>
      <c r="J158" s="33">
        <v>-5241</v>
      </c>
    </row>
    <row r="159" spans="1:10">
      <c r="A159" s="42">
        <v>2070</v>
      </c>
      <c r="B159" s="97">
        <f>'Deficits nominal'!B106*(CPI!Q122/CPI!P122)</f>
        <v>2777.7018737192216</v>
      </c>
      <c r="C159" s="103">
        <f>'Deficits nominal'!C106*(CPI!Q122/CPI!P122)</f>
        <v>4945.0747643079694</v>
      </c>
      <c r="D159" s="104">
        <f t="shared" si="3"/>
        <v>-2167.3728905887479</v>
      </c>
      <c r="E159" s="21">
        <v>1595</v>
      </c>
      <c r="F159" s="43">
        <v>4615</v>
      </c>
      <c r="G159" s="22">
        <v>-3020</v>
      </c>
      <c r="H159" s="31">
        <v>5732</v>
      </c>
      <c r="I159" s="43">
        <v>11980</v>
      </c>
      <c r="J159" s="33">
        <v>-6248</v>
      </c>
    </row>
    <row r="160" spans="1:10">
      <c r="A160" s="42">
        <v>2075</v>
      </c>
      <c r="B160" s="97">
        <f>'Deficits nominal'!B107*(CPI!Q123/CPI!P123)</f>
        <v>3066.0051098591707</v>
      </c>
      <c r="C160" s="103">
        <f>'Deficits nominal'!C107*(CPI!Q123/CPI!P123)</f>
        <v>5610.5674605064478</v>
      </c>
      <c r="D160" s="104">
        <f t="shared" si="3"/>
        <v>-2544.5623506472771</v>
      </c>
      <c r="E160" s="21">
        <v>1837</v>
      </c>
      <c r="F160" s="43">
        <v>5317</v>
      </c>
      <c r="G160" s="22">
        <v>-3480</v>
      </c>
      <c r="H160" s="31">
        <v>6536</v>
      </c>
      <c r="I160" s="43">
        <v>13914</v>
      </c>
      <c r="J160" s="33">
        <v>-7379</v>
      </c>
    </row>
    <row r="161" spans="1:10">
      <c r="A161" s="42">
        <v>2080</v>
      </c>
      <c r="B161" s="97">
        <f>'Deficits nominal'!B108*(CPI!Q124/CPI!P124)</f>
        <v>3381.1290750687413</v>
      </c>
      <c r="C161" s="103">
        <f>'Deficits nominal'!C108*(CPI!Q124/CPI!P124)</f>
        <v>6324.2222767245212</v>
      </c>
      <c r="D161" s="104">
        <f t="shared" si="3"/>
        <v>-2943.0932016557799</v>
      </c>
      <c r="E161" s="21">
        <v>2110</v>
      </c>
      <c r="F161" s="43">
        <v>6033</v>
      </c>
      <c r="G161" s="22">
        <v>-3923</v>
      </c>
      <c r="H161" s="31">
        <v>7437</v>
      </c>
      <c r="I161" s="43">
        <v>15995</v>
      </c>
      <c r="J161" s="33">
        <v>-8558</v>
      </c>
    </row>
    <row r="162" spans="1:10">
      <c r="A162" s="42">
        <v>2085</v>
      </c>
      <c r="B162" s="97">
        <f>'Deficits nominal'!B109*(CPI!Q125/CPI!P125)</f>
        <v>3726.5011924437003</v>
      </c>
      <c r="C162" s="103">
        <f>'Deficits nominal'!C109*(CPI!Q125/CPI!P125)</f>
        <v>7128.5557636547401</v>
      </c>
      <c r="D162" s="104">
        <f t="shared" si="3"/>
        <v>-3402.0545712110397</v>
      </c>
      <c r="E162" s="21">
        <v>2421</v>
      </c>
      <c r="F162" s="43">
        <v>6790</v>
      </c>
      <c r="G162" s="22">
        <v>-4370</v>
      </c>
      <c r="H162" s="31">
        <v>8451</v>
      </c>
      <c r="I162" s="43">
        <v>18326</v>
      </c>
      <c r="J162" s="33">
        <v>-9875</v>
      </c>
    </row>
    <row r="163" spans="1:10" ht="15" thickBot="1">
      <c r="A163" s="53">
        <v>2090</v>
      </c>
      <c r="B163" s="105">
        <f>'Deficits nominal'!B110*(CPI!Q126/CPI!P126)</f>
        <v>4106.3986360241579</v>
      </c>
      <c r="C163" s="106">
        <f>'Deficits nominal'!C110*(CPI!Q126/CPI!P126)</f>
        <v>8024.9661073452608</v>
      </c>
      <c r="D163" s="107">
        <f>B163-C163</f>
        <v>-3918.5674713211029</v>
      </c>
      <c r="E163" s="23">
        <v>2773</v>
      </c>
      <c r="F163" s="44">
        <v>7807</v>
      </c>
      <c r="G163" s="24">
        <v>-5034</v>
      </c>
      <c r="H163" s="35">
        <v>9594</v>
      </c>
      <c r="I163" s="44">
        <v>21136</v>
      </c>
      <c r="J163" s="36">
        <v>-11543</v>
      </c>
    </row>
  </sheetData>
  <mergeCells count="5">
    <mergeCell ref="A2:J2"/>
    <mergeCell ref="A3:J3"/>
    <mergeCell ref="B4:D4"/>
    <mergeCell ref="E4:G4"/>
    <mergeCell ref="H4:J4"/>
  </mergeCells>
  <hyperlinks>
    <hyperlink ref="A1" r:id="rId1"/>
  </hyperlinks>
  <pageMargins left="0.7" right="0.7" top="0.75" bottom="0.75" header="0.3" footer="0.3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0"/>
  <sheetViews>
    <sheetView topLeftCell="A49" workbookViewId="0">
      <selection activeCell="B54" sqref="B54"/>
    </sheetView>
  </sheetViews>
  <sheetFormatPr baseColWidth="10" defaultColWidth="8.83203125" defaultRowHeight="14" x14ac:dyDescent="0"/>
  <cols>
    <col min="1" max="1" width="13.33203125" customWidth="1"/>
  </cols>
  <sheetData>
    <row r="1" spans="1:10">
      <c r="A1" s="1" t="s">
        <v>0</v>
      </c>
    </row>
    <row r="2" spans="1:10" ht="31.5" customHeight="1">
      <c r="A2" s="111" t="s">
        <v>21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" thickBot="1">
      <c r="A3" s="112" t="s">
        <v>20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>
      <c r="A4" s="57"/>
      <c r="B4" s="122" t="s">
        <v>2</v>
      </c>
      <c r="C4" s="123"/>
      <c r="D4" s="124"/>
      <c r="E4" s="125" t="s">
        <v>18</v>
      </c>
      <c r="F4" s="126"/>
      <c r="G4" s="127"/>
      <c r="H4" s="119" t="s">
        <v>19</v>
      </c>
      <c r="I4" s="120"/>
      <c r="J4" s="121"/>
    </row>
    <row r="5" spans="1:10" ht="43" thickBot="1">
      <c r="A5" s="58"/>
      <c r="B5" s="11" t="s">
        <v>15</v>
      </c>
      <c r="C5" s="40" t="s">
        <v>16</v>
      </c>
      <c r="D5" s="12" t="s">
        <v>17</v>
      </c>
      <c r="E5" s="13" t="s">
        <v>15</v>
      </c>
      <c r="F5" s="45" t="s">
        <v>16</v>
      </c>
      <c r="G5" s="14" t="s">
        <v>17</v>
      </c>
      <c r="H5" s="46" t="s">
        <v>15</v>
      </c>
      <c r="I5" s="45" t="s">
        <v>16</v>
      </c>
      <c r="J5" s="47" t="s">
        <v>17</v>
      </c>
    </row>
    <row r="6" spans="1:10">
      <c r="A6" s="56" t="s">
        <v>22</v>
      </c>
      <c r="B6" s="59"/>
      <c r="C6" s="59"/>
      <c r="D6" s="59"/>
      <c r="E6" s="59"/>
      <c r="F6" s="59"/>
      <c r="G6" s="59"/>
      <c r="H6" s="59"/>
      <c r="I6" s="59"/>
      <c r="J6" s="59"/>
    </row>
    <row r="7" spans="1:10">
      <c r="A7">
        <v>1985</v>
      </c>
      <c r="B7">
        <f>203.5-2.7</f>
        <v>200.8</v>
      </c>
      <c r="C7">
        <v>190.6</v>
      </c>
      <c r="D7">
        <f>B7-C7</f>
        <v>10.200000000000017</v>
      </c>
    </row>
    <row r="8" spans="1:10">
      <c r="A8">
        <v>1986</v>
      </c>
      <c r="B8">
        <f>216.8-3.9</f>
        <v>212.9</v>
      </c>
      <c r="C8">
        <v>201.5</v>
      </c>
      <c r="D8">
        <f t="shared" ref="D8:D35" si="0">B8-C8</f>
        <v>11.400000000000006</v>
      </c>
    </row>
    <row r="9" spans="1:10">
      <c r="A9">
        <v>1987</v>
      </c>
      <c r="B9">
        <f>231-5.3</f>
        <v>225.7</v>
      </c>
      <c r="C9">
        <v>209.1</v>
      </c>
      <c r="D9">
        <f t="shared" si="0"/>
        <v>16.599999999999994</v>
      </c>
    </row>
    <row r="10" spans="1:10">
      <c r="A10">
        <v>1988</v>
      </c>
      <c r="B10">
        <f>263.5-8.2</f>
        <v>255.3</v>
      </c>
      <c r="C10">
        <v>222.5</v>
      </c>
      <c r="D10">
        <f t="shared" si="0"/>
        <v>32.800000000000011</v>
      </c>
    </row>
    <row r="11" spans="1:10">
      <c r="A11">
        <v>1989</v>
      </c>
      <c r="B11">
        <f>289.4-12.7</f>
        <v>276.7</v>
      </c>
      <c r="C11">
        <v>236.2</v>
      </c>
      <c r="D11">
        <f t="shared" si="0"/>
        <v>40.5</v>
      </c>
    </row>
    <row r="12" spans="1:10">
      <c r="A12">
        <v>1990</v>
      </c>
      <c r="B12">
        <f>315.4-17.2</f>
        <v>298.2</v>
      </c>
      <c r="C12">
        <v>253.1</v>
      </c>
      <c r="D12">
        <f t="shared" si="0"/>
        <v>45.099999999999994</v>
      </c>
    </row>
    <row r="13" spans="1:10">
      <c r="A13">
        <v>1991</v>
      </c>
      <c r="B13">
        <f>329.7-21.9</f>
        <v>307.8</v>
      </c>
      <c r="C13">
        <v>274.2</v>
      </c>
      <c r="D13">
        <f t="shared" si="0"/>
        <v>33.600000000000023</v>
      </c>
    </row>
    <row r="14" spans="1:10">
      <c r="A14">
        <v>1992</v>
      </c>
      <c r="B14">
        <f>342.6-25.4</f>
        <v>317.20000000000005</v>
      </c>
      <c r="C14">
        <v>291.89999999999998</v>
      </c>
      <c r="D14">
        <f t="shared" si="0"/>
        <v>25.300000000000068</v>
      </c>
    </row>
    <row r="15" spans="1:10">
      <c r="A15">
        <v>1993</v>
      </c>
      <c r="B15">
        <f>355.6-27.9</f>
        <v>327.70000000000005</v>
      </c>
      <c r="C15">
        <v>308.8</v>
      </c>
      <c r="D15">
        <f t="shared" si="0"/>
        <v>18.900000000000034</v>
      </c>
    </row>
    <row r="16" spans="1:10">
      <c r="A16">
        <v>1994</v>
      </c>
      <c r="B16">
        <f>381.1-31.1</f>
        <v>350</v>
      </c>
      <c r="C16">
        <v>323</v>
      </c>
      <c r="D16">
        <f t="shared" si="0"/>
        <v>27</v>
      </c>
    </row>
    <row r="17" spans="1:4">
      <c r="A17">
        <v>1995</v>
      </c>
      <c r="B17">
        <f>399.5-35</f>
        <v>364.5</v>
      </c>
      <c r="C17">
        <v>339.8</v>
      </c>
      <c r="D17">
        <f t="shared" si="0"/>
        <v>24.699999999999989</v>
      </c>
    </row>
    <row r="18" spans="1:4">
      <c r="A18">
        <v>1996</v>
      </c>
      <c r="B18">
        <f>424.5-38.7</f>
        <v>385.8</v>
      </c>
      <c r="C18">
        <v>353.6</v>
      </c>
      <c r="D18">
        <f t="shared" si="0"/>
        <v>32.199999999999989</v>
      </c>
    </row>
    <row r="19" spans="1:4">
      <c r="A19">
        <v>1997</v>
      </c>
      <c r="B19">
        <f>457.7-43.8</f>
        <v>413.9</v>
      </c>
      <c r="C19">
        <v>369.1</v>
      </c>
      <c r="D19">
        <f t="shared" si="0"/>
        <v>44.799999999999955</v>
      </c>
    </row>
    <row r="20" spans="1:4">
      <c r="A20">
        <v>1998</v>
      </c>
      <c r="B20">
        <f>489.2-49.3</f>
        <v>439.9</v>
      </c>
      <c r="C20">
        <v>382.3</v>
      </c>
      <c r="D20">
        <f t="shared" si="0"/>
        <v>57.599999999999966</v>
      </c>
    </row>
    <row r="21" spans="1:4">
      <c r="A21">
        <v>1999</v>
      </c>
      <c r="B21">
        <f>526.6-55.5</f>
        <v>471.1</v>
      </c>
      <c r="C21">
        <v>392.9</v>
      </c>
      <c r="D21">
        <f t="shared" si="0"/>
        <v>78.200000000000045</v>
      </c>
    </row>
    <row r="22" spans="1:4">
      <c r="A22">
        <v>2000</v>
      </c>
      <c r="B22">
        <f>568.4-64.5</f>
        <v>503.9</v>
      </c>
      <c r="C22">
        <v>415.1</v>
      </c>
      <c r="D22">
        <f t="shared" si="0"/>
        <v>88.799999999999955</v>
      </c>
    </row>
    <row r="23" spans="1:4">
      <c r="A23">
        <v>2001</v>
      </c>
      <c r="B23">
        <f>602-72.9</f>
        <v>529.1</v>
      </c>
      <c r="C23">
        <v>438.9</v>
      </c>
      <c r="D23">
        <f t="shared" si="0"/>
        <v>90.200000000000045</v>
      </c>
    </row>
    <row r="24" spans="1:4">
      <c r="A24">
        <v>2002</v>
      </c>
      <c r="B24">
        <f>627.1-80.4</f>
        <v>546.70000000000005</v>
      </c>
      <c r="C24">
        <v>461.7</v>
      </c>
      <c r="D24">
        <f t="shared" si="0"/>
        <v>85.000000000000057</v>
      </c>
    </row>
    <row r="25" spans="1:4">
      <c r="A25">
        <v>2003</v>
      </c>
      <c r="B25">
        <f>631.9-84.9</f>
        <v>547</v>
      </c>
      <c r="C25">
        <v>479.1</v>
      </c>
      <c r="D25">
        <f t="shared" si="0"/>
        <v>67.899999999999977</v>
      </c>
    </row>
    <row r="26" spans="1:4">
      <c r="A26">
        <v>2004</v>
      </c>
      <c r="B26">
        <f>657.7-89</f>
        <v>568.70000000000005</v>
      </c>
      <c r="C26">
        <v>501.6</v>
      </c>
      <c r="D26">
        <f t="shared" si="0"/>
        <v>67.100000000000023</v>
      </c>
    </row>
    <row r="27" spans="1:4">
      <c r="A27">
        <v>2005</v>
      </c>
      <c r="B27">
        <f>701.8-94.3</f>
        <v>607.5</v>
      </c>
      <c r="C27">
        <v>529.9</v>
      </c>
      <c r="D27">
        <f t="shared" si="0"/>
        <v>77.600000000000023</v>
      </c>
    </row>
    <row r="28" spans="1:4">
      <c r="A28">
        <v>2006</v>
      </c>
      <c r="B28">
        <f>744.9-102.4</f>
        <v>642.5</v>
      </c>
      <c r="C28">
        <v>555.4</v>
      </c>
      <c r="D28">
        <f t="shared" si="0"/>
        <v>87.100000000000023</v>
      </c>
    </row>
    <row r="29" spans="1:4">
      <c r="A29">
        <v>2007</v>
      </c>
      <c r="B29">
        <f>784.9-110.2</f>
        <v>674.69999999999993</v>
      </c>
      <c r="C29">
        <v>594.5</v>
      </c>
      <c r="D29">
        <f t="shared" si="0"/>
        <v>80.199999999999932</v>
      </c>
    </row>
    <row r="30" spans="1:4">
      <c r="A30">
        <v>2008</v>
      </c>
      <c r="B30">
        <f>805.3-116.3</f>
        <v>689</v>
      </c>
      <c r="C30">
        <v>625.1</v>
      </c>
      <c r="D30">
        <f t="shared" si="0"/>
        <v>63.899999999999977</v>
      </c>
    </row>
    <row r="31" spans="1:4">
      <c r="A31">
        <v>2009</v>
      </c>
      <c r="B31">
        <f>807.5-118.3</f>
        <v>689.2</v>
      </c>
      <c r="C31">
        <v>685.8</v>
      </c>
      <c r="D31">
        <f t="shared" si="0"/>
        <v>3.4000000000000909</v>
      </c>
    </row>
    <row r="32" spans="1:4">
      <c r="A32">
        <v>2010</v>
      </c>
      <c r="B32">
        <f>781.1-117.5</f>
        <v>663.6</v>
      </c>
      <c r="C32">
        <v>712.5</v>
      </c>
      <c r="D32">
        <f t="shared" si="0"/>
        <v>-48.899999999999977</v>
      </c>
    </row>
    <row r="33" spans="1:10">
      <c r="A33">
        <v>2011</v>
      </c>
      <c r="B33">
        <f>805.1-114.4</f>
        <v>690.7</v>
      </c>
      <c r="C33">
        <v>736.1</v>
      </c>
      <c r="D33">
        <f t="shared" si="0"/>
        <v>-45.399999999999977</v>
      </c>
    </row>
    <row r="34" spans="1:10">
      <c r="A34">
        <v>2012</v>
      </c>
      <c r="B34">
        <f>840.2-109.1</f>
        <v>731.1</v>
      </c>
      <c r="C34">
        <v>785.8</v>
      </c>
      <c r="D34">
        <f t="shared" si="0"/>
        <v>-54.699999999999932</v>
      </c>
    </row>
    <row r="35" spans="1:10">
      <c r="A35">
        <v>2013</v>
      </c>
      <c r="B35">
        <f>855-102.8</f>
        <v>752.2</v>
      </c>
      <c r="C35">
        <v>822.9</v>
      </c>
      <c r="D35">
        <f t="shared" si="0"/>
        <v>-70.699999999999932</v>
      </c>
    </row>
    <row r="36" spans="1:10" ht="15" thickBot="1">
      <c r="A36" s="56" t="s">
        <v>4</v>
      </c>
      <c r="B36" s="59"/>
      <c r="C36" s="59"/>
      <c r="D36" s="59"/>
      <c r="E36" s="59"/>
      <c r="F36" s="59"/>
      <c r="G36" s="59"/>
      <c r="H36" s="59"/>
      <c r="I36" s="59"/>
      <c r="J36" s="59"/>
    </row>
    <row r="37" spans="1:10">
      <c r="A37" s="42">
        <v>2014</v>
      </c>
      <c r="B37" s="49">
        <v>783</v>
      </c>
      <c r="C37" s="41">
        <v>863</v>
      </c>
      <c r="D37" s="25">
        <v>-80</v>
      </c>
      <c r="E37" s="15">
        <v>255</v>
      </c>
      <c r="F37" s="41">
        <v>263</v>
      </c>
      <c r="G37" s="17">
        <v>-8</v>
      </c>
      <c r="H37" s="29">
        <v>1039</v>
      </c>
      <c r="I37" s="48">
        <v>1127</v>
      </c>
      <c r="J37" s="30">
        <v>-88</v>
      </c>
    </row>
    <row r="38" spans="1:10">
      <c r="A38" s="42">
        <v>2015</v>
      </c>
      <c r="B38" s="50">
        <v>841</v>
      </c>
      <c r="C38" s="42">
        <v>910</v>
      </c>
      <c r="D38" s="26">
        <v>-68</v>
      </c>
      <c r="E38" s="18">
        <v>271</v>
      </c>
      <c r="F38" s="42">
        <v>266</v>
      </c>
      <c r="G38" s="20">
        <v>5</v>
      </c>
      <c r="H38" s="31">
        <v>1112</v>
      </c>
      <c r="I38" s="43">
        <v>1176</v>
      </c>
      <c r="J38" s="32">
        <v>-63</v>
      </c>
    </row>
    <row r="39" spans="1:10">
      <c r="A39" s="42">
        <v>2016</v>
      </c>
      <c r="B39" s="50">
        <v>889</v>
      </c>
      <c r="C39" s="42">
        <v>963</v>
      </c>
      <c r="D39" s="26">
        <v>-74</v>
      </c>
      <c r="E39" s="18">
        <v>289</v>
      </c>
      <c r="F39" s="42">
        <v>279</v>
      </c>
      <c r="G39" s="20">
        <v>10</v>
      </c>
      <c r="H39" s="31">
        <v>1178</v>
      </c>
      <c r="I39" s="43">
        <v>1243</v>
      </c>
      <c r="J39" s="32">
        <v>-65</v>
      </c>
    </row>
    <row r="40" spans="1:10">
      <c r="A40" s="42">
        <v>2017</v>
      </c>
      <c r="B40" s="50">
        <v>945</v>
      </c>
      <c r="C40" s="43">
        <v>1022</v>
      </c>
      <c r="D40" s="26">
        <v>-78</v>
      </c>
      <c r="E40" s="18">
        <v>308</v>
      </c>
      <c r="F40" s="42">
        <v>296</v>
      </c>
      <c r="G40" s="20">
        <v>13</v>
      </c>
      <c r="H40" s="31">
        <v>1253</v>
      </c>
      <c r="I40" s="43">
        <v>1318</v>
      </c>
      <c r="J40" s="32">
        <v>-65</v>
      </c>
    </row>
    <row r="41" spans="1:10">
      <c r="A41" s="42">
        <v>2018</v>
      </c>
      <c r="B41" s="51">
        <v>1003</v>
      </c>
      <c r="C41" s="43">
        <v>1088</v>
      </c>
      <c r="D41" s="26">
        <v>-84</v>
      </c>
      <c r="E41" s="18">
        <v>329</v>
      </c>
      <c r="F41" s="42">
        <v>318</v>
      </c>
      <c r="G41" s="20">
        <v>10</v>
      </c>
      <c r="H41" s="31">
        <v>1332</v>
      </c>
      <c r="I41" s="43">
        <v>1406</v>
      </c>
      <c r="J41" s="32">
        <v>-74</v>
      </c>
    </row>
    <row r="42" spans="1:10">
      <c r="A42" s="42">
        <v>2019</v>
      </c>
      <c r="B42" s="51">
        <v>1060</v>
      </c>
      <c r="C42" s="43">
        <v>1159</v>
      </c>
      <c r="D42" s="26">
        <v>-98</v>
      </c>
      <c r="E42" s="18">
        <v>348</v>
      </c>
      <c r="F42" s="42">
        <v>338</v>
      </c>
      <c r="G42" s="20">
        <v>10</v>
      </c>
      <c r="H42" s="31">
        <v>1408</v>
      </c>
      <c r="I42" s="43">
        <v>1497</v>
      </c>
      <c r="J42" s="32">
        <v>-89</v>
      </c>
    </row>
    <row r="43" spans="1:10">
      <c r="A43" s="42">
        <v>2020</v>
      </c>
      <c r="B43" s="51">
        <v>1117</v>
      </c>
      <c r="C43" s="43">
        <v>1235</v>
      </c>
      <c r="D43" s="26">
        <v>-118</v>
      </c>
      <c r="E43" s="18">
        <v>368</v>
      </c>
      <c r="F43" s="42">
        <v>362</v>
      </c>
      <c r="G43" s="20">
        <v>6</v>
      </c>
      <c r="H43" s="31">
        <v>1485</v>
      </c>
      <c r="I43" s="43">
        <v>1597</v>
      </c>
      <c r="J43" s="32">
        <v>-112</v>
      </c>
    </row>
    <row r="44" spans="1:10">
      <c r="A44" s="42">
        <v>2021</v>
      </c>
      <c r="B44" s="51">
        <v>1175</v>
      </c>
      <c r="C44" s="43">
        <v>1312</v>
      </c>
      <c r="D44" s="26">
        <v>-138</v>
      </c>
      <c r="E44" s="18">
        <v>388</v>
      </c>
      <c r="F44" s="42">
        <v>388</v>
      </c>
      <c r="G44" s="20" t="s">
        <v>12</v>
      </c>
      <c r="H44" s="31">
        <v>1563</v>
      </c>
      <c r="I44" s="43">
        <v>1700</v>
      </c>
      <c r="J44" s="32">
        <v>-137</v>
      </c>
    </row>
    <row r="45" spans="1:10">
      <c r="A45" s="42">
        <v>2022</v>
      </c>
      <c r="B45" s="51">
        <v>1232</v>
      </c>
      <c r="C45" s="43">
        <v>1396</v>
      </c>
      <c r="D45" s="26">
        <v>-164</v>
      </c>
      <c r="E45" s="18">
        <v>408</v>
      </c>
      <c r="F45" s="42">
        <v>415</v>
      </c>
      <c r="G45" s="20">
        <v>-7</v>
      </c>
      <c r="H45" s="31">
        <v>1640</v>
      </c>
      <c r="I45" s="43">
        <v>1810</v>
      </c>
      <c r="J45" s="32">
        <v>-170</v>
      </c>
    </row>
    <row r="46" spans="1:10">
      <c r="A46" s="42">
        <v>2023</v>
      </c>
      <c r="B46" s="51">
        <v>1290</v>
      </c>
      <c r="C46" s="43">
        <v>1485</v>
      </c>
      <c r="D46" s="26">
        <v>-195</v>
      </c>
      <c r="E46" s="18">
        <v>428</v>
      </c>
      <c r="F46" s="42">
        <v>442</v>
      </c>
      <c r="G46" s="20">
        <v>-14</v>
      </c>
      <c r="H46" s="31">
        <v>1718</v>
      </c>
      <c r="I46" s="43">
        <v>1927</v>
      </c>
      <c r="J46" s="32">
        <v>-209</v>
      </c>
    </row>
    <row r="47" spans="1:10">
      <c r="A47" s="42">
        <v>2025</v>
      </c>
      <c r="B47" s="51">
        <v>1408</v>
      </c>
      <c r="C47" s="43">
        <v>1674</v>
      </c>
      <c r="D47" s="26">
        <v>-266</v>
      </c>
      <c r="E47" s="18">
        <v>472</v>
      </c>
      <c r="F47" s="42">
        <v>516</v>
      </c>
      <c r="G47" s="20">
        <v>-44</v>
      </c>
      <c r="H47" s="31">
        <v>1880</v>
      </c>
      <c r="I47" s="43">
        <v>2191</v>
      </c>
      <c r="J47" s="32">
        <v>-310</v>
      </c>
    </row>
    <row r="48" spans="1:10">
      <c r="A48" s="42">
        <v>2030</v>
      </c>
      <c r="B48" s="51">
        <v>1749</v>
      </c>
      <c r="C48" s="43">
        <v>2209</v>
      </c>
      <c r="D48" s="26">
        <v>-460</v>
      </c>
      <c r="E48" s="18">
        <v>599</v>
      </c>
      <c r="F48" s="42">
        <v>701</v>
      </c>
      <c r="G48" s="20">
        <v>-103</v>
      </c>
      <c r="H48" s="31">
        <v>2348</v>
      </c>
      <c r="I48" s="43">
        <v>2911</v>
      </c>
      <c r="J48" s="32">
        <v>-563</v>
      </c>
    </row>
    <row r="49" spans="1:10">
      <c r="A49" s="42">
        <v>2035</v>
      </c>
      <c r="B49" s="51">
        <v>2169</v>
      </c>
      <c r="C49" s="43">
        <v>2811</v>
      </c>
      <c r="D49" s="26">
        <v>-642</v>
      </c>
      <c r="E49" s="18">
        <v>756</v>
      </c>
      <c r="F49" s="42">
        <v>939</v>
      </c>
      <c r="G49" s="20">
        <v>-183</v>
      </c>
      <c r="H49" s="31">
        <v>2925</v>
      </c>
      <c r="I49" s="43">
        <v>3750</v>
      </c>
      <c r="J49" s="32">
        <v>-825</v>
      </c>
    </row>
    <row r="50" spans="1:10">
      <c r="A50" s="42">
        <v>2040</v>
      </c>
      <c r="B50" s="51">
        <v>2696</v>
      </c>
      <c r="C50" s="43">
        <v>3491</v>
      </c>
      <c r="D50" s="26">
        <v>-794</v>
      </c>
      <c r="E50" s="18">
        <v>954</v>
      </c>
      <c r="F50" s="43">
        <v>1236</v>
      </c>
      <c r="G50" s="20">
        <v>-282</v>
      </c>
      <c r="H50" s="31">
        <v>3650</v>
      </c>
      <c r="I50" s="43">
        <v>4727</v>
      </c>
      <c r="J50" s="33">
        <v>-1077</v>
      </c>
    </row>
    <row r="51" spans="1:10">
      <c r="A51" s="42">
        <v>2045</v>
      </c>
      <c r="B51" s="51">
        <v>3349</v>
      </c>
      <c r="C51" s="43">
        <v>4299</v>
      </c>
      <c r="D51" s="26">
        <v>-950</v>
      </c>
      <c r="E51" s="21">
        <v>1203</v>
      </c>
      <c r="F51" s="43">
        <v>1595</v>
      </c>
      <c r="G51" s="20">
        <v>-393</v>
      </c>
      <c r="H51" s="31">
        <v>4552</v>
      </c>
      <c r="I51" s="43">
        <v>5894</v>
      </c>
      <c r="J51" s="33">
        <v>-1342</v>
      </c>
    </row>
    <row r="52" spans="1:10">
      <c r="A52" s="42">
        <v>2050</v>
      </c>
      <c r="B52" s="51">
        <v>4146</v>
      </c>
      <c r="C52" s="43">
        <v>5305</v>
      </c>
      <c r="D52" s="27">
        <v>-1158</v>
      </c>
      <c r="E52" s="21">
        <v>1513</v>
      </c>
      <c r="F52" s="43">
        <v>2012</v>
      </c>
      <c r="G52" s="20">
        <v>-499</v>
      </c>
      <c r="H52" s="31">
        <v>5660</v>
      </c>
      <c r="I52" s="43">
        <v>7317</v>
      </c>
      <c r="J52" s="33">
        <v>-1657</v>
      </c>
    </row>
    <row r="53" spans="1:10">
      <c r="A53" s="42">
        <v>2055</v>
      </c>
      <c r="B53" s="51">
        <v>5120</v>
      </c>
      <c r="C53" s="43">
        <v>6593</v>
      </c>
      <c r="D53" s="27">
        <v>-1473</v>
      </c>
      <c r="E53" s="21">
        <v>1900</v>
      </c>
      <c r="F53" s="43">
        <v>2502</v>
      </c>
      <c r="G53" s="20">
        <v>-602</v>
      </c>
      <c r="H53" s="31">
        <v>7020</v>
      </c>
      <c r="I53" s="43">
        <v>9095</v>
      </c>
      <c r="J53" s="33">
        <v>-2074</v>
      </c>
    </row>
    <row r="54" spans="1:10">
      <c r="A54" s="42">
        <v>2060</v>
      </c>
      <c r="B54" s="51">
        <v>6312</v>
      </c>
      <c r="C54" s="43">
        <v>8233</v>
      </c>
      <c r="D54" s="27">
        <v>-1922</v>
      </c>
      <c r="E54" s="21">
        <v>2383</v>
      </c>
      <c r="F54" s="43">
        <v>3118</v>
      </c>
      <c r="G54" s="20">
        <v>-735</v>
      </c>
      <c r="H54" s="31">
        <v>8695</v>
      </c>
      <c r="I54" s="43">
        <v>11352</v>
      </c>
      <c r="J54" s="33">
        <v>-2657</v>
      </c>
    </row>
    <row r="55" spans="1:10">
      <c r="A55" s="42">
        <v>2065</v>
      </c>
      <c r="B55" s="51">
        <v>7782</v>
      </c>
      <c r="C55" s="43">
        <v>10279</v>
      </c>
      <c r="D55" s="27">
        <v>-2497</v>
      </c>
      <c r="E55" s="21">
        <v>2985</v>
      </c>
      <c r="F55" s="43">
        <v>3919</v>
      </c>
      <c r="G55" s="20">
        <v>-934</v>
      </c>
      <c r="H55" s="31">
        <v>10768</v>
      </c>
      <c r="I55" s="43">
        <v>14198</v>
      </c>
      <c r="J55" s="33">
        <v>-3431</v>
      </c>
    </row>
    <row r="56" spans="1:10">
      <c r="A56" s="42">
        <v>2070</v>
      </c>
      <c r="B56" s="51">
        <v>9605</v>
      </c>
      <c r="C56" s="43">
        <v>12848</v>
      </c>
      <c r="D56" s="27">
        <v>-3243</v>
      </c>
      <c r="E56" s="21">
        <v>3739</v>
      </c>
      <c r="F56" s="43">
        <v>4951</v>
      </c>
      <c r="G56" s="22">
        <v>-1212</v>
      </c>
      <c r="H56" s="31">
        <v>13344</v>
      </c>
      <c r="I56" s="43">
        <v>17799</v>
      </c>
      <c r="J56" s="33">
        <v>-4455</v>
      </c>
    </row>
    <row r="57" spans="1:10">
      <c r="A57" s="42">
        <v>2075</v>
      </c>
      <c r="B57" s="51">
        <v>11863</v>
      </c>
      <c r="C57" s="43">
        <v>15984</v>
      </c>
      <c r="D57" s="27">
        <v>-4121</v>
      </c>
      <c r="E57" s="21">
        <v>4677</v>
      </c>
      <c r="F57" s="43">
        <v>6227</v>
      </c>
      <c r="G57" s="22">
        <v>-1550</v>
      </c>
      <c r="H57" s="31">
        <v>16540</v>
      </c>
      <c r="I57" s="43">
        <v>22211</v>
      </c>
      <c r="J57" s="33">
        <v>-5671</v>
      </c>
    </row>
    <row r="58" spans="1:10">
      <c r="A58" s="42">
        <v>2080</v>
      </c>
      <c r="B58" s="51">
        <v>14650</v>
      </c>
      <c r="C58" s="43">
        <v>19759</v>
      </c>
      <c r="D58" s="27">
        <v>-5109</v>
      </c>
      <c r="E58" s="21">
        <v>5840</v>
      </c>
      <c r="F58" s="43">
        <v>7728</v>
      </c>
      <c r="G58" s="22">
        <v>-1888</v>
      </c>
      <c r="H58" s="31">
        <v>20490</v>
      </c>
      <c r="I58" s="43">
        <v>27487</v>
      </c>
      <c r="J58" s="33">
        <v>-6998</v>
      </c>
    </row>
    <row r="59" spans="1:10">
      <c r="A59" s="42">
        <v>2085</v>
      </c>
      <c r="B59" s="51">
        <v>18085</v>
      </c>
      <c r="C59" s="43">
        <v>24569</v>
      </c>
      <c r="D59" s="27">
        <v>-6484</v>
      </c>
      <c r="E59" s="21">
        <v>7284</v>
      </c>
      <c r="F59" s="43">
        <v>9520</v>
      </c>
      <c r="G59" s="22">
        <v>-2237</v>
      </c>
      <c r="H59" s="31">
        <v>25369</v>
      </c>
      <c r="I59" s="43">
        <v>34090</v>
      </c>
      <c r="J59" s="33">
        <v>-8721</v>
      </c>
    </row>
    <row r="60" spans="1:10">
      <c r="A60" s="42">
        <v>2090</v>
      </c>
      <c r="B60" s="51">
        <v>22313</v>
      </c>
      <c r="C60" s="43">
        <v>30699</v>
      </c>
      <c r="D60" s="27">
        <v>-8386</v>
      </c>
      <c r="E60" s="21">
        <v>9075</v>
      </c>
      <c r="F60" s="43">
        <v>11694</v>
      </c>
      <c r="G60" s="22">
        <v>-2619</v>
      </c>
      <c r="H60" s="31">
        <v>31387</v>
      </c>
      <c r="I60" s="43">
        <v>42392</v>
      </c>
      <c r="J60" s="33">
        <v>-11005</v>
      </c>
    </row>
    <row r="61" spans="1:10">
      <c r="A61" s="56" t="s">
        <v>13</v>
      </c>
      <c r="B61" s="54"/>
      <c r="C61" s="54"/>
      <c r="D61" s="54"/>
      <c r="E61" s="54"/>
      <c r="F61" s="54"/>
      <c r="G61" s="54"/>
      <c r="H61" s="54"/>
      <c r="I61" s="54"/>
      <c r="J61" s="54"/>
    </row>
    <row r="62" spans="1:10">
      <c r="A62" s="42">
        <v>2014</v>
      </c>
      <c r="B62" s="50">
        <v>790</v>
      </c>
      <c r="C62" s="42">
        <v>861</v>
      </c>
      <c r="D62" s="26">
        <v>-71</v>
      </c>
      <c r="E62" s="18">
        <v>258</v>
      </c>
      <c r="F62" s="42">
        <v>258</v>
      </c>
      <c r="G62" s="20">
        <v>1</v>
      </c>
      <c r="H62" s="31">
        <v>1048</v>
      </c>
      <c r="I62" s="43">
        <v>1119</v>
      </c>
      <c r="J62" s="32">
        <v>-71</v>
      </c>
    </row>
    <row r="63" spans="1:10">
      <c r="A63" s="42">
        <v>2015</v>
      </c>
      <c r="B63" s="50">
        <v>873</v>
      </c>
      <c r="C63" s="42">
        <v>907</v>
      </c>
      <c r="D63" s="26">
        <v>-35</v>
      </c>
      <c r="E63" s="18">
        <v>280</v>
      </c>
      <c r="F63" s="42">
        <v>257</v>
      </c>
      <c r="G63" s="20">
        <v>23</v>
      </c>
      <c r="H63" s="31">
        <v>1153</v>
      </c>
      <c r="I63" s="43">
        <v>1165</v>
      </c>
      <c r="J63" s="32">
        <v>-12</v>
      </c>
    </row>
    <row r="64" spans="1:10">
      <c r="A64" s="42">
        <v>2016</v>
      </c>
      <c r="B64" s="50">
        <v>939</v>
      </c>
      <c r="C64" s="42">
        <v>968</v>
      </c>
      <c r="D64" s="26">
        <v>-29</v>
      </c>
      <c r="E64" s="18">
        <v>305</v>
      </c>
      <c r="F64" s="42">
        <v>271</v>
      </c>
      <c r="G64" s="20">
        <v>34</v>
      </c>
      <c r="H64" s="31">
        <v>1245</v>
      </c>
      <c r="I64" s="43">
        <v>1239</v>
      </c>
      <c r="J64" s="32">
        <v>6</v>
      </c>
    </row>
    <row r="65" spans="1:10">
      <c r="A65" s="42">
        <v>2017</v>
      </c>
      <c r="B65" s="51">
        <v>1018</v>
      </c>
      <c r="C65" s="43">
        <v>1037</v>
      </c>
      <c r="D65" s="26">
        <v>-19</v>
      </c>
      <c r="E65" s="18">
        <v>332</v>
      </c>
      <c r="F65" s="42">
        <v>286</v>
      </c>
      <c r="G65" s="20">
        <v>46</v>
      </c>
      <c r="H65" s="31">
        <v>1350</v>
      </c>
      <c r="I65" s="43">
        <v>1323</v>
      </c>
      <c r="J65" s="32">
        <v>27</v>
      </c>
    </row>
    <row r="66" spans="1:10">
      <c r="A66" s="42">
        <v>2018</v>
      </c>
      <c r="B66" s="51">
        <v>1098</v>
      </c>
      <c r="C66" s="43">
        <v>1112</v>
      </c>
      <c r="D66" s="26">
        <v>-14</v>
      </c>
      <c r="E66" s="18">
        <v>357</v>
      </c>
      <c r="F66" s="42">
        <v>305</v>
      </c>
      <c r="G66" s="20">
        <v>52</v>
      </c>
      <c r="H66" s="31">
        <v>1455</v>
      </c>
      <c r="I66" s="43">
        <v>1417</v>
      </c>
      <c r="J66" s="32">
        <v>38</v>
      </c>
    </row>
    <row r="67" spans="1:10">
      <c r="A67" s="42">
        <v>2019</v>
      </c>
      <c r="B67" s="51">
        <v>1177</v>
      </c>
      <c r="C67" s="43">
        <v>1192</v>
      </c>
      <c r="D67" s="26">
        <v>-15</v>
      </c>
      <c r="E67" s="18">
        <v>382</v>
      </c>
      <c r="F67" s="42">
        <v>322</v>
      </c>
      <c r="G67" s="20">
        <v>60</v>
      </c>
      <c r="H67" s="31">
        <v>1559</v>
      </c>
      <c r="I67" s="43">
        <v>1514</v>
      </c>
      <c r="J67" s="32">
        <v>45</v>
      </c>
    </row>
    <row r="68" spans="1:10">
      <c r="A68" s="42">
        <v>2020</v>
      </c>
      <c r="B68" s="51">
        <v>1257</v>
      </c>
      <c r="C68" s="43">
        <v>1278</v>
      </c>
      <c r="D68" s="26">
        <v>-20</v>
      </c>
      <c r="E68" s="18">
        <v>408</v>
      </c>
      <c r="F68" s="42">
        <v>342</v>
      </c>
      <c r="G68" s="20">
        <v>67</v>
      </c>
      <c r="H68" s="31">
        <v>1666</v>
      </c>
      <c r="I68" s="43">
        <v>1619</v>
      </c>
      <c r="J68" s="32">
        <v>46</v>
      </c>
    </row>
    <row r="69" spans="1:10">
      <c r="A69" s="42">
        <v>2021</v>
      </c>
      <c r="B69" s="51">
        <v>1339</v>
      </c>
      <c r="C69" s="43">
        <v>1365</v>
      </c>
      <c r="D69" s="26">
        <v>-26</v>
      </c>
      <c r="E69" s="18">
        <v>435</v>
      </c>
      <c r="F69" s="42">
        <v>363</v>
      </c>
      <c r="G69" s="20">
        <v>72</v>
      </c>
      <c r="H69" s="31">
        <v>1774</v>
      </c>
      <c r="I69" s="43">
        <v>1728</v>
      </c>
      <c r="J69" s="32">
        <v>46</v>
      </c>
    </row>
    <row r="70" spans="1:10">
      <c r="A70" s="42">
        <v>2022</v>
      </c>
      <c r="B70" s="51">
        <v>1426</v>
      </c>
      <c r="C70" s="43">
        <v>1461</v>
      </c>
      <c r="D70" s="26">
        <v>-35</v>
      </c>
      <c r="E70" s="18">
        <v>464</v>
      </c>
      <c r="F70" s="42">
        <v>386</v>
      </c>
      <c r="G70" s="20">
        <v>78</v>
      </c>
      <c r="H70" s="31">
        <v>1890</v>
      </c>
      <c r="I70" s="43">
        <v>1846</v>
      </c>
      <c r="J70" s="32">
        <v>43</v>
      </c>
    </row>
    <row r="71" spans="1:10">
      <c r="A71" s="42">
        <v>2023</v>
      </c>
      <c r="B71" s="51">
        <v>1515</v>
      </c>
      <c r="C71" s="43">
        <v>1564</v>
      </c>
      <c r="D71" s="26">
        <v>-49</v>
      </c>
      <c r="E71" s="18">
        <v>493</v>
      </c>
      <c r="F71" s="42">
        <v>409</v>
      </c>
      <c r="G71" s="20">
        <v>84</v>
      </c>
      <c r="H71" s="31">
        <v>2008</v>
      </c>
      <c r="I71" s="43">
        <v>1973</v>
      </c>
      <c r="J71" s="32">
        <v>36</v>
      </c>
    </row>
    <row r="72" spans="1:10">
      <c r="A72" s="42">
        <v>2025</v>
      </c>
      <c r="B72" s="51">
        <v>1698</v>
      </c>
      <c r="C72" s="43">
        <v>1787</v>
      </c>
      <c r="D72" s="26">
        <v>-90</v>
      </c>
      <c r="E72" s="18">
        <v>559</v>
      </c>
      <c r="F72" s="42">
        <v>471</v>
      </c>
      <c r="G72" s="20">
        <v>87</v>
      </c>
      <c r="H72" s="31">
        <v>2256</v>
      </c>
      <c r="I72" s="43">
        <v>2259</v>
      </c>
      <c r="J72" s="32">
        <v>-2</v>
      </c>
    </row>
    <row r="73" spans="1:10">
      <c r="A73" s="42">
        <v>2030</v>
      </c>
      <c r="B73" s="51">
        <v>2250</v>
      </c>
      <c r="C73" s="43">
        <v>2451</v>
      </c>
      <c r="D73" s="26">
        <v>-200</v>
      </c>
      <c r="E73" s="18">
        <v>759</v>
      </c>
      <c r="F73" s="42">
        <v>620</v>
      </c>
      <c r="G73" s="20">
        <v>139</v>
      </c>
      <c r="H73" s="31">
        <v>3010</v>
      </c>
      <c r="I73" s="43">
        <v>3071</v>
      </c>
      <c r="J73" s="32">
        <v>-61</v>
      </c>
    </row>
    <row r="74" spans="1:10">
      <c r="A74" s="42">
        <v>2035</v>
      </c>
      <c r="B74" s="51">
        <v>2981</v>
      </c>
      <c r="C74" s="43">
        <v>3259</v>
      </c>
      <c r="D74" s="26">
        <v>-278</v>
      </c>
      <c r="E74" s="21">
        <v>1029</v>
      </c>
      <c r="F74" s="42">
        <v>803</v>
      </c>
      <c r="G74" s="20">
        <v>227</v>
      </c>
      <c r="H74" s="31">
        <v>4010</v>
      </c>
      <c r="I74" s="43">
        <v>4061</v>
      </c>
      <c r="J74" s="32">
        <v>-51</v>
      </c>
    </row>
    <row r="75" spans="1:10">
      <c r="A75" s="42">
        <v>2040</v>
      </c>
      <c r="B75" s="51">
        <v>3967</v>
      </c>
      <c r="C75" s="43">
        <v>4252</v>
      </c>
      <c r="D75" s="26">
        <v>-285</v>
      </c>
      <c r="E75" s="21">
        <v>1400</v>
      </c>
      <c r="F75" s="43">
        <v>1006</v>
      </c>
      <c r="G75" s="20">
        <v>394</v>
      </c>
      <c r="H75" s="31">
        <v>5367</v>
      </c>
      <c r="I75" s="43">
        <v>5258</v>
      </c>
      <c r="J75" s="32">
        <v>109</v>
      </c>
    </row>
    <row r="76" spans="1:10">
      <c r="A76" s="42">
        <v>2045</v>
      </c>
      <c r="B76" s="51">
        <v>5292</v>
      </c>
      <c r="C76" s="43">
        <v>5537</v>
      </c>
      <c r="D76" s="26">
        <v>-245</v>
      </c>
      <c r="E76" s="21">
        <v>1906</v>
      </c>
      <c r="F76" s="43">
        <v>1282</v>
      </c>
      <c r="G76" s="20">
        <v>624</v>
      </c>
      <c r="H76" s="31">
        <v>7198</v>
      </c>
      <c r="I76" s="43">
        <v>6819</v>
      </c>
      <c r="J76" s="32">
        <v>379</v>
      </c>
    </row>
    <row r="77" spans="1:10">
      <c r="A77" s="42">
        <v>2050</v>
      </c>
      <c r="B77" s="51">
        <v>7056</v>
      </c>
      <c r="C77" s="43">
        <v>7267</v>
      </c>
      <c r="D77" s="26">
        <v>-211</v>
      </c>
      <c r="E77" s="21">
        <v>2591</v>
      </c>
      <c r="F77" s="43">
        <v>1635</v>
      </c>
      <c r="G77" s="20">
        <v>957</v>
      </c>
      <c r="H77" s="31">
        <v>9647</v>
      </c>
      <c r="I77" s="43">
        <v>8902</v>
      </c>
      <c r="J77" s="32">
        <v>745</v>
      </c>
    </row>
    <row r="78" spans="1:10">
      <c r="A78" s="42">
        <v>2055</v>
      </c>
      <c r="B78" s="51">
        <v>9404</v>
      </c>
      <c r="C78" s="43">
        <v>9642</v>
      </c>
      <c r="D78" s="26">
        <v>-238</v>
      </c>
      <c r="E78" s="21">
        <v>3518</v>
      </c>
      <c r="F78" s="43">
        <v>2107</v>
      </c>
      <c r="G78" s="22">
        <v>1411</v>
      </c>
      <c r="H78" s="31">
        <v>12922</v>
      </c>
      <c r="I78" s="43">
        <v>11749</v>
      </c>
      <c r="J78" s="33">
        <v>1173</v>
      </c>
    </row>
    <row r="79" spans="1:10">
      <c r="A79" s="42">
        <v>2060</v>
      </c>
      <c r="B79" s="51">
        <v>12538</v>
      </c>
      <c r="C79" s="43">
        <v>12867</v>
      </c>
      <c r="D79" s="26">
        <v>-329</v>
      </c>
      <c r="E79" s="21">
        <v>4768</v>
      </c>
      <c r="F79" s="43">
        <v>2786</v>
      </c>
      <c r="G79" s="22">
        <v>1982</v>
      </c>
      <c r="H79" s="31">
        <v>17307</v>
      </c>
      <c r="I79" s="43">
        <v>15654</v>
      </c>
      <c r="J79" s="33">
        <v>1653</v>
      </c>
    </row>
    <row r="80" spans="1:10">
      <c r="A80" s="42">
        <v>2065</v>
      </c>
      <c r="B80" s="51">
        <v>16740</v>
      </c>
      <c r="C80" s="43">
        <v>17139</v>
      </c>
      <c r="D80" s="26">
        <v>-399</v>
      </c>
      <c r="E80" s="21">
        <v>6455</v>
      </c>
      <c r="F80" s="43">
        <v>3789</v>
      </c>
      <c r="G80" s="22">
        <v>2666</v>
      </c>
      <c r="H80" s="31">
        <v>23195</v>
      </c>
      <c r="I80" s="43">
        <v>20928</v>
      </c>
      <c r="J80" s="33">
        <v>2268</v>
      </c>
    </row>
    <row r="81" spans="1:10">
      <c r="A81" s="42">
        <v>2070</v>
      </c>
      <c r="B81" s="51">
        <v>22398</v>
      </c>
      <c r="C81" s="43">
        <v>22825</v>
      </c>
      <c r="D81" s="26">
        <v>-427</v>
      </c>
      <c r="E81" s="21">
        <v>8739</v>
      </c>
      <c r="F81" s="43">
        <v>5202</v>
      </c>
      <c r="G81" s="22">
        <v>3537</v>
      </c>
      <c r="H81" s="31">
        <v>31137</v>
      </c>
      <c r="I81" s="43">
        <v>28026</v>
      </c>
      <c r="J81" s="33">
        <v>3111</v>
      </c>
    </row>
    <row r="82" spans="1:10">
      <c r="A82" s="42">
        <v>2075</v>
      </c>
      <c r="B82" s="51">
        <v>30033</v>
      </c>
      <c r="C82" s="43">
        <v>30233</v>
      </c>
      <c r="D82" s="26">
        <v>-200</v>
      </c>
      <c r="E82" s="21">
        <v>11830</v>
      </c>
      <c r="F82" s="43">
        <v>7120</v>
      </c>
      <c r="G82" s="22">
        <v>4710</v>
      </c>
      <c r="H82" s="31">
        <v>41863</v>
      </c>
      <c r="I82" s="43">
        <v>37353</v>
      </c>
      <c r="J82" s="33">
        <v>4510</v>
      </c>
    </row>
    <row r="83" spans="1:10">
      <c r="A83" s="42">
        <v>2080</v>
      </c>
      <c r="B83" s="51">
        <v>40311</v>
      </c>
      <c r="C83" s="43">
        <v>39832</v>
      </c>
      <c r="D83" s="26">
        <v>479</v>
      </c>
      <c r="E83" s="21">
        <v>16007</v>
      </c>
      <c r="F83" s="43">
        <v>9624</v>
      </c>
      <c r="G83" s="22">
        <v>6383</v>
      </c>
      <c r="H83" s="31">
        <v>56318</v>
      </c>
      <c r="I83" s="43">
        <v>49456</v>
      </c>
      <c r="J83" s="33">
        <v>6862</v>
      </c>
    </row>
    <row r="84" spans="1:10">
      <c r="A84" s="42">
        <v>2085</v>
      </c>
      <c r="B84" s="51">
        <v>54113</v>
      </c>
      <c r="C84" s="43">
        <v>53142</v>
      </c>
      <c r="D84" s="26">
        <v>972</v>
      </c>
      <c r="E84" s="21">
        <v>21663</v>
      </c>
      <c r="F84" s="43">
        <v>12916</v>
      </c>
      <c r="G84" s="22">
        <v>8747</v>
      </c>
      <c r="H84" s="31">
        <v>75777</v>
      </c>
      <c r="I84" s="43">
        <v>66057</v>
      </c>
      <c r="J84" s="33">
        <v>9719</v>
      </c>
    </row>
    <row r="85" spans="1:10">
      <c r="A85" s="42">
        <v>2090</v>
      </c>
      <c r="B85" s="51">
        <v>72602</v>
      </c>
      <c r="C85" s="43">
        <v>71743</v>
      </c>
      <c r="D85" s="26">
        <v>858</v>
      </c>
      <c r="E85" s="21">
        <v>29323</v>
      </c>
      <c r="F85" s="43">
        <v>17464</v>
      </c>
      <c r="G85" s="22">
        <v>11859</v>
      </c>
      <c r="H85" s="31">
        <v>101925</v>
      </c>
      <c r="I85" s="43">
        <v>89207</v>
      </c>
      <c r="J85" s="33">
        <v>12718</v>
      </c>
    </row>
    <row r="86" spans="1:10">
      <c r="A86" s="56" t="s">
        <v>14</v>
      </c>
      <c r="B86" s="54"/>
      <c r="C86" s="54"/>
      <c r="D86" s="54"/>
      <c r="E86" s="54"/>
      <c r="F86" s="54"/>
      <c r="G86" s="54"/>
      <c r="H86" s="54"/>
      <c r="I86" s="54"/>
      <c r="J86" s="54"/>
    </row>
    <row r="87" spans="1:10">
      <c r="A87" s="42">
        <v>2014</v>
      </c>
      <c r="B87" s="50">
        <v>775</v>
      </c>
      <c r="C87" s="42">
        <v>865</v>
      </c>
      <c r="D87" s="26">
        <v>-90</v>
      </c>
      <c r="E87" s="18">
        <v>251</v>
      </c>
      <c r="F87" s="42">
        <v>269</v>
      </c>
      <c r="G87" s="20">
        <v>-19</v>
      </c>
      <c r="H87" s="31">
        <v>1026</v>
      </c>
      <c r="I87" s="43">
        <v>1135</v>
      </c>
      <c r="J87" s="32">
        <v>-109</v>
      </c>
    </row>
    <row r="88" spans="1:10">
      <c r="A88" s="42">
        <v>2015</v>
      </c>
      <c r="B88" s="50">
        <v>806</v>
      </c>
      <c r="C88" s="42">
        <v>913</v>
      </c>
      <c r="D88" s="26">
        <v>-108</v>
      </c>
      <c r="E88" s="18">
        <v>260</v>
      </c>
      <c r="F88" s="42">
        <v>274</v>
      </c>
      <c r="G88" s="20">
        <v>-13</v>
      </c>
      <c r="H88" s="31">
        <v>1066</v>
      </c>
      <c r="I88" s="43">
        <v>1187</v>
      </c>
      <c r="J88" s="32">
        <v>-121</v>
      </c>
    </row>
    <row r="89" spans="1:10">
      <c r="A89" s="42">
        <v>2016</v>
      </c>
      <c r="B89" s="50">
        <v>838</v>
      </c>
      <c r="C89" s="42">
        <v>964</v>
      </c>
      <c r="D89" s="26">
        <v>-125</v>
      </c>
      <c r="E89" s="18">
        <v>273</v>
      </c>
      <c r="F89" s="42">
        <v>288</v>
      </c>
      <c r="G89" s="20">
        <v>-16</v>
      </c>
      <c r="H89" s="31">
        <v>1111</v>
      </c>
      <c r="I89" s="43">
        <v>1252</v>
      </c>
      <c r="J89" s="32">
        <v>-141</v>
      </c>
    </row>
    <row r="90" spans="1:10">
      <c r="A90" s="42">
        <v>2017</v>
      </c>
      <c r="B90" s="50">
        <v>875</v>
      </c>
      <c r="C90" s="43">
        <v>1018</v>
      </c>
      <c r="D90" s="26">
        <v>-143</v>
      </c>
      <c r="E90" s="18">
        <v>287</v>
      </c>
      <c r="F90" s="42">
        <v>306</v>
      </c>
      <c r="G90" s="20">
        <v>-20</v>
      </c>
      <c r="H90" s="31">
        <v>1162</v>
      </c>
      <c r="I90" s="43">
        <v>1324</v>
      </c>
      <c r="J90" s="32">
        <v>-162</v>
      </c>
    </row>
    <row r="91" spans="1:10">
      <c r="A91" s="42">
        <v>2018</v>
      </c>
      <c r="B91" s="50">
        <v>914</v>
      </c>
      <c r="C91" s="43">
        <v>1077</v>
      </c>
      <c r="D91" s="26">
        <v>-163</v>
      </c>
      <c r="E91" s="18">
        <v>301</v>
      </c>
      <c r="F91" s="42">
        <v>332</v>
      </c>
      <c r="G91" s="20">
        <v>-30</v>
      </c>
      <c r="H91" s="31">
        <v>1215</v>
      </c>
      <c r="I91" s="43">
        <v>1408</v>
      </c>
      <c r="J91" s="32">
        <v>-193</v>
      </c>
    </row>
    <row r="92" spans="1:10">
      <c r="A92" s="42">
        <v>2019</v>
      </c>
      <c r="B92" s="50">
        <v>951</v>
      </c>
      <c r="C92" s="43">
        <v>1140</v>
      </c>
      <c r="D92" s="26">
        <v>-189</v>
      </c>
      <c r="E92" s="18">
        <v>316</v>
      </c>
      <c r="F92" s="42">
        <v>356</v>
      </c>
      <c r="G92" s="20">
        <v>-40</v>
      </c>
      <c r="H92" s="31">
        <v>1267</v>
      </c>
      <c r="I92" s="43">
        <v>1496</v>
      </c>
      <c r="J92" s="32">
        <v>-229</v>
      </c>
    </row>
    <row r="93" spans="1:10">
      <c r="A93" s="42">
        <v>2020</v>
      </c>
      <c r="B93" s="50">
        <v>989</v>
      </c>
      <c r="C93" s="43">
        <v>1208</v>
      </c>
      <c r="D93" s="26">
        <v>-219</v>
      </c>
      <c r="E93" s="18">
        <v>331</v>
      </c>
      <c r="F93" s="42">
        <v>384</v>
      </c>
      <c r="G93" s="20">
        <v>-54</v>
      </c>
      <c r="H93" s="31">
        <v>1320</v>
      </c>
      <c r="I93" s="43">
        <v>1593</v>
      </c>
      <c r="J93" s="32">
        <v>-273</v>
      </c>
    </row>
    <row r="94" spans="1:10">
      <c r="A94" s="42">
        <v>2021</v>
      </c>
      <c r="B94" s="51">
        <v>1029</v>
      </c>
      <c r="C94" s="43">
        <v>1276</v>
      </c>
      <c r="D94" s="26">
        <v>-247</v>
      </c>
      <c r="E94" s="18">
        <v>346</v>
      </c>
      <c r="F94" s="42">
        <v>416</v>
      </c>
      <c r="G94" s="20">
        <v>-70</v>
      </c>
      <c r="H94" s="31">
        <v>1374</v>
      </c>
      <c r="I94" s="43">
        <v>1691</v>
      </c>
      <c r="J94" s="32">
        <v>-317</v>
      </c>
    </row>
    <row r="95" spans="1:10">
      <c r="A95" s="42">
        <v>2022</v>
      </c>
      <c r="B95" s="51">
        <v>1068</v>
      </c>
      <c r="C95" s="43">
        <v>1348</v>
      </c>
      <c r="D95" s="26">
        <v>-279</v>
      </c>
      <c r="E95" s="18">
        <v>361</v>
      </c>
      <c r="F95" s="42">
        <v>450</v>
      </c>
      <c r="G95" s="20">
        <v>-89</v>
      </c>
      <c r="H95" s="31">
        <v>1429</v>
      </c>
      <c r="I95" s="43">
        <v>1797</v>
      </c>
      <c r="J95" s="32">
        <v>-368</v>
      </c>
    </row>
    <row r="96" spans="1:10">
      <c r="A96" s="42">
        <v>2023</v>
      </c>
      <c r="B96" s="51">
        <v>1105</v>
      </c>
      <c r="C96" s="43">
        <v>1424</v>
      </c>
      <c r="D96" s="26">
        <v>-319</v>
      </c>
      <c r="E96" s="18">
        <v>375</v>
      </c>
      <c r="F96" s="42">
        <v>484</v>
      </c>
      <c r="G96" s="20">
        <v>-109</v>
      </c>
      <c r="H96" s="31">
        <v>1480</v>
      </c>
      <c r="I96" s="43">
        <v>1908</v>
      </c>
      <c r="J96" s="32">
        <v>-428</v>
      </c>
    </row>
    <row r="97" spans="1:10">
      <c r="A97" s="42">
        <v>2025</v>
      </c>
      <c r="B97" s="51">
        <v>1177</v>
      </c>
      <c r="C97" s="43">
        <v>1582</v>
      </c>
      <c r="D97" s="26">
        <v>-405</v>
      </c>
      <c r="E97" s="18">
        <v>403</v>
      </c>
      <c r="F97" s="42">
        <v>574</v>
      </c>
      <c r="G97" s="20">
        <v>-171</v>
      </c>
      <c r="H97" s="31">
        <v>1580</v>
      </c>
      <c r="I97" s="43">
        <v>2156</v>
      </c>
      <c r="J97" s="32">
        <v>-576</v>
      </c>
    </row>
    <row r="98" spans="1:10">
      <c r="A98" s="42">
        <v>2030</v>
      </c>
      <c r="B98" s="51">
        <v>1371</v>
      </c>
      <c r="C98" s="43">
        <v>2007</v>
      </c>
      <c r="D98" s="26">
        <v>-635</v>
      </c>
      <c r="E98" s="18">
        <v>478</v>
      </c>
      <c r="F98" s="42">
        <v>807</v>
      </c>
      <c r="G98" s="20">
        <v>-329</v>
      </c>
      <c r="H98" s="31">
        <v>1849</v>
      </c>
      <c r="I98" s="43">
        <v>2814</v>
      </c>
      <c r="J98" s="32">
        <v>-965</v>
      </c>
    </row>
    <row r="99" spans="1:10">
      <c r="A99" s="42">
        <v>2035</v>
      </c>
      <c r="B99" s="51">
        <v>1594</v>
      </c>
      <c r="C99" s="43">
        <v>2446</v>
      </c>
      <c r="D99" s="26">
        <v>-852</v>
      </c>
      <c r="E99" s="18">
        <v>564</v>
      </c>
      <c r="F99" s="43">
        <v>1121</v>
      </c>
      <c r="G99" s="20">
        <v>-557</v>
      </c>
      <c r="H99" s="31">
        <v>2158</v>
      </c>
      <c r="I99" s="43">
        <v>3567</v>
      </c>
      <c r="J99" s="33">
        <v>-1409</v>
      </c>
    </row>
    <row r="100" spans="1:10">
      <c r="A100" s="42">
        <v>2040</v>
      </c>
      <c r="B100" s="51">
        <v>1852</v>
      </c>
      <c r="C100" s="43">
        <v>2897</v>
      </c>
      <c r="D100" s="27">
        <v>-1045</v>
      </c>
      <c r="E100" s="18">
        <v>663</v>
      </c>
      <c r="F100" s="43">
        <v>1506</v>
      </c>
      <c r="G100" s="20">
        <v>-844</v>
      </c>
      <c r="H100" s="31">
        <v>2515</v>
      </c>
      <c r="I100" s="43">
        <v>4403</v>
      </c>
      <c r="J100" s="33">
        <v>-1889</v>
      </c>
    </row>
    <row r="101" spans="1:10">
      <c r="A101" s="42">
        <v>2045</v>
      </c>
      <c r="B101" s="51">
        <v>2141</v>
      </c>
      <c r="C101" s="43">
        <v>3383</v>
      </c>
      <c r="D101" s="27">
        <v>-1242</v>
      </c>
      <c r="E101" s="18">
        <v>775</v>
      </c>
      <c r="F101" s="43">
        <v>1965</v>
      </c>
      <c r="G101" s="22">
        <v>-1190</v>
      </c>
      <c r="H101" s="31">
        <v>2916</v>
      </c>
      <c r="I101" s="43">
        <v>5348</v>
      </c>
      <c r="J101" s="33">
        <v>-2432</v>
      </c>
    </row>
    <row r="102" spans="1:10">
      <c r="A102" s="42">
        <v>2050</v>
      </c>
      <c r="B102" s="51">
        <v>2461</v>
      </c>
      <c r="C102" s="43">
        <v>3937</v>
      </c>
      <c r="D102" s="27">
        <v>-1476</v>
      </c>
      <c r="E102" s="18">
        <v>899</v>
      </c>
      <c r="F102" s="43">
        <v>2445</v>
      </c>
      <c r="G102" s="22">
        <v>-1546</v>
      </c>
      <c r="H102" s="31">
        <v>3360</v>
      </c>
      <c r="I102" s="43">
        <v>6382</v>
      </c>
      <c r="J102" s="33">
        <v>-3022</v>
      </c>
    </row>
    <row r="103" spans="1:10">
      <c r="A103" s="42">
        <v>2055</v>
      </c>
      <c r="B103" s="51">
        <v>2812</v>
      </c>
      <c r="C103" s="43">
        <v>4592</v>
      </c>
      <c r="D103" s="27">
        <v>-1779</v>
      </c>
      <c r="E103" s="21">
        <v>1040</v>
      </c>
      <c r="F103" s="43">
        <v>2930</v>
      </c>
      <c r="G103" s="22">
        <v>-1890</v>
      </c>
      <c r="H103" s="31">
        <v>3853</v>
      </c>
      <c r="I103" s="43">
        <v>7521</v>
      </c>
      <c r="J103" s="33">
        <v>-3669</v>
      </c>
    </row>
    <row r="104" spans="1:10">
      <c r="A104" s="42">
        <v>2060</v>
      </c>
      <c r="B104" s="51">
        <v>3202</v>
      </c>
      <c r="C104" s="43">
        <v>5371</v>
      </c>
      <c r="D104" s="27">
        <v>-2168</v>
      </c>
      <c r="E104" s="21">
        <v>1200</v>
      </c>
      <c r="F104" s="43">
        <v>3435</v>
      </c>
      <c r="G104" s="22">
        <v>-2235</v>
      </c>
      <c r="H104" s="31">
        <v>4402</v>
      </c>
      <c r="I104" s="43">
        <v>8806</v>
      </c>
      <c r="J104" s="33">
        <v>-4404</v>
      </c>
    </row>
    <row r="105" spans="1:10">
      <c r="A105" s="42">
        <v>2065</v>
      </c>
      <c r="B105" s="51">
        <v>3641</v>
      </c>
      <c r="C105" s="43">
        <v>6284</v>
      </c>
      <c r="D105" s="27">
        <v>-2643</v>
      </c>
      <c r="E105" s="21">
        <v>1383</v>
      </c>
      <c r="F105" s="43">
        <v>3981</v>
      </c>
      <c r="G105" s="22">
        <v>-2598</v>
      </c>
      <c r="H105" s="31">
        <v>5024</v>
      </c>
      <c r="I105" s="43">
        <v>10265</v>
      </c>
      <c r="J105" s="33">
        <v>-5241</v>
      </c>
    </row>
    <row r="106" spans="1:10">
      <c r="A106" s="42">
        <v>2070</v>
      </c>
      <c r="B106" s="51">
        <v>4137</v>
      </c>
      <c r="C106" s="43">
        <v>7365</v>
      </c>
      <c r="D106" s="27">
        <v>-3228</v>
      </c>
      <c r="E106" s="21">
        <v>1595</v>
      </c>
      <c r="F106" s="43">
        <v>4615</v>
      </c>
      <c r="G106" s="22">
        <v>-3020</v>
      </c>
      <c r="H106" s="31">
        <v>5732</v>
      </c>
      <c r="I106" s="43">
        <v>11980</v>
      </c>
      <c r="J106" s="33">
        <v>-6248</v>
      </c>
    </row>
    <row r="107" spans="1:10">
      <c r="A107" s="42">
        <v>2075</v>
      </c>
      <c r="B107" s="51">
        <v>4698</v>
      </c>
      <c r="C107" s="43">
        <v>8597</v>
      </c>
      <c r="D107" s="27">
        <v>-3899</v>
      </c>
      <c r="E107" s="21">
        <v>1837</v>
      </c>
      <c r="F107" s="43">
        <v>5317</v>
      </c>
      <c r="G107" s="22">
        <v>-3480</v>
      </c>
      <c r="H107" s="31">
        <v>6536</v>
      </c>
      <c r="I107" s="43">
        <v>13914</v>
      </c>
      <c r="J107" s="33">
        <v>-7379</v>
      </c>
    </row>
    <row r="108" spans="1:10">
      <c r="A108" s="42">
        <v>2080</v>
      </c>
      <c r="B108" s="51">
        <v>5326</v>
      </c>
      <c r="C108" s="43">
        <v>9962</v>
      </c>
      <c r="D108" s="27">
        <v>-4635</v>
      </c>
      <c r="E108" s="21">
        <v>2110</v>
      </c>
      <c r="F108" s="43">
        <v>6033</v>
      </c>
      <c r="G108" s="22">
        <v>-3923</v>
      </c>
      <c r="H108" s="31">
        <v>7437</v>
      </c>
      <c r="I108" s="43">
        <v>15995</v>
      </c>
      <c r="J108" s="33">
        <v>-8558</v>
      </c>
    </row>
    <row r="109" spans="1:10">
      <c r="A109" s="42">
        <v>2085</v>
      </c>
      <c r="B109" s="51">
        <v>6030</v>
      </c>
      <c r="C109" s="43">
        <v>11535</v>
      </c>
      <c r="D109" s="27">
        <v>-5505</v>
      </c>
      <c r="E109" s="21">
        <v>2421</v>
      </c>
      <c r="F109" s="43">
        <v>6790</v>
      </c>
      <c r="G109" s="22">
        <v>-4370</v>
      </c>
      <c r="H109" s="31">
        <v>8451</v>
      </c>
      <c r="I109" s="43">
        <v>18326</v>
      </c>
      <c r="J109" s="33">
        <v>-9875</v>
      </c>
    </row>
    <row r="110" spans="1:10" ht="15" thickBot="1">
      <c r="A110" s="53">
        <v>2090</v>
      </c>
      <c r="B110" s="52">
        <v>6821</v>
      </c>
      <c r="C110" s="44">
        <v>13330</v>
      </c>
      <c r="D110" s="28">
        <v>-6509</v>
      </c>
      <c r="E110" s="23">
        <v>2773</v>
      </c>
      <c r="F110" s="44">
        <v>7807</v>
      </c>
      <c r="G110" s="24">
        <v>-5034</v>
      </c>
      <c r="H110" s="35">
        <v>9594</v>
      </c>
      <c r="I110" s="44">
        <v>21136</v>
      </c>
      <c r="J110" s="36">
        <v>-11543</v>
      </c>
    </row>
  </sheetData>
  <mergeCells count="5">
    <mergeCell ref="A2:J2"/>
    <mergeCell ref="A3:J3"/>
    <mergeCell ref="B4:D4"/>
    <mergeCell ref="E4:G4"/>
    <mergeCell ref="H4:J4"/>
  </mergeCells>
  <hyperlinks>
    <hyperlink ref="A1" r:id="rId1"/>
  </hyperlinks>
  <pageMargins left="0.7" right="0.7" top="0.75" bottom="0.75" header="0.3" footer="0.3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ySplit="73" topLeftCell="A104" activePane="bottomLeft" state="frozen"/>
      <selection pane="bottomLeft" activeCell="N120" sqref="N120"/>
    </sheetView>
  </sheetViews>
  <sheetFormatPr baseColWidth="10" defaultColWidth="8.83203125" defaultRowHeight="14" x14ac:dyDescent="0"/>
  <cols>
    <col min="2" max="13" width="0" hidden="1" customWidth="1"/>
    <col min="14" max="14" width="18.6640625" bestFit="1" customWidth="1"/>
    <col min="15" max="15" width="14.1640625" bestFit="1" customWidth="1"/>
    <col min="16" max="16" width="14.5" bestFit="1" customWidth="1"/>
  </cols>
  <sheetData>
    <row r="1" spans="1:17" ht="15">
      <c r="A1" s="89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3" t="s">
        <v>32</v>
      </c>
      <c r="K1" s="3" t="s">
        <v>33</v>
      </c>
      <c r="L1" s="3" t="s">
        <v>34</v>
      </c>
      <c r="M1" s="3" t="s">
        <v>35</v>
      </c>
      <c r="N1" s="3" t="s">
        <v>36</v>
      </c>
      <c r="O1" s="3" t="s">
        <v>37</v>
      </c>
      <c r="P1" s="3" t="s">
        <v>38</v>
      </c>
      <c r="Q1" s="3">
        <v>2013</v>
      </c>
    </row>
    <row r="2" spans="1:17" ht="15" hidden="1">
      <c r="A2" s="88">
        <v>1913</v>
      </c>
      <c r="B2">
        <v>9.8000000000000007</v>
      </c>
      <c r="C2">
        <v>9.8000000000000007</v>
      </c>
      <c r="D2">
        <v>9.8000000000000007</v>
      </c>
      <c r="E2">
        <v>9.8000000000000007</v>
      </c>
      <c r="F2">
        <v>9.6999999999999993</v>
      </c>
      <c r="G2">
        <v>9.8000000000000007</v>
      </c>
      <c r="H2">
        <v>9.9</v>
      </c>
      <c r="I2">
        <v>9.9</v>
      </c>
      <c r="J2">
        <v>10</v>
      </c>
      <c r="K2">
        <v>10</v>
      </c>
      <c r="L2">
        <v>10.1</v>
      </c>
      <c r="M2">
        <v>10</v>
      </c>
      <c r="N2">
        <v>9.9</v>
      </c>
      <c r="O2">
        <v>9.9</v>
      </c>
      <c r="P2">
        <v>9.9</v>
      </c>
    </row>
    <row r="3" spans="1:17" ht="15" hidden="1">
      <c r="A3" s="88">
        <v>1914</v>
      </c>
      <c r="B3">
        <v>10</v>
      </c>
      <c r="C3">
        <v>9.9</v>
      </c>
      <c r="D3">
        <v>9.9</v>
      </c>
      <c r="E3">
        <v>9.8000000000000007</v>
      </c>
      <c r="F3">
        <v>9.9</v>
      </c>
      <c r="G3">
        <v>9.9</v>
      </c>
      <c r="H3">
        <v>10</v>
      </c>
      <c r="I3">
        <v>10.199999999999999</v>
      </c>
      <c r="J3">
        <v>10.199999999999999</v>
      </c>
      <c r="K3">
        <v>10.1</v>
      </c>
      <c r="L3">
        <v>10.199999999999999</v>
      </c>
      <c r="M3">
        <v>10.1</v>
      </c>
      <c r="N3">
        <v>10</v>
      </c>
      <c r="O3">
        <v>10</v>
      </c>
      <c r="P3">
        <v>10</v>
      </c>
    </row>
    <row r="4" spans="1:17" ht="15" hidden="1">
      <c r="A4" s="88">
        <v>1915</v>
      </c>
      <c r="B4">
        <v>10.1</v>
      </c>
      <c r="C4">
        <v>10</v>
      </c>
      <c r="D4">
        <v>9.9</v>
      </c>
      <c r="E4">
        <v>10</v>
      </c>
      <c r="F4">
        <v>10.1</v>
      </c>
      <c r="G4">
        <v>10.1</v>
      </c>
      <c r="H4">
        <v>10.1</v>
      </c>
      <c r="I4">
        <v>10.1</v>
      </c>
      <c r="J4">
        <v>10.1</v>
      </c>
      <c r="K4">
        <v>10.199999999999999</v>
      </c>
      <c r="L4">
        <v>10.3</v>
      </c>
      <c r="M4">
        <v>10.3</v>
      </c>
      <c r="N4">
        <v>10.1</v>
      </c>
      <c r="O4">
        <v>10.1</v>
      </c>
      <c r="P4">
        <v>10.1</v>
      </c>
    </row>
    <row r="5" spans="1:17" ht="15" hidden="1">
      <c r="A5" s="88">
        <v>1916</v>
      </c>
      <c r="B5">
        <v>10.4</v>
      </c>
      <c r="C5">
        <v>10.4</v>
      </c>
      <c r="D5">
        <v>10.5</v>
      </c>
      <c r="E5">
        <v>10.6</v>
      </c>
      <c r="F5">
        <v>10.7</v>
      </c>
      <c r="G5">
        <v>10.8</v>
      </c>
      <c r="H5">
        <v>10.8</v>
      </c>
      <c r="I5">
        <v>10.9</v>
      </c>
      <c r="J5">
        <v>11.1</v>
      </c>
      <c r="K5">
        <v>11.3</v>
      </c>
      <c r="L5">
        <v>11.5</v>
      </c>
      <c r="M5">
        <v>11.6</v>
      </c>
      <c r="N5">
        <v>10.9</v>
      </c>
      <c r="O5">
        <v>10.9</v>
      </c>
      <c r="P5">
        <v>10.9</v>
      </c>
    </row>
    <row r="6" spans="1:17" ht="15" hidden="1">
      <c r="A6" s="88">
        <v>1917</v>
      </c>
      <c r="B6">
        <v>11.7</v>
      </c>
      <c r="C6">
        <v>12</v>
      </c>
      <c r="D6">
        <v>12</v>
      </c>
      <c r="E6">
        <v>12.6</v>
      </c>
      <c r="F6">
        <v>12.8</v>
      </c>
      <c r="G6">
        <v>13</v>
      </c>
      <c r="H6">
        <v>12.8</v>
      </c>
      <c r="I6">
        <v>13</v>
      </c>
      <c r="J6">
        <v>13.3</v>
      </c>
      <c r="K6">
        <v>13.5</v>
      </c>
      <c r="L6">
        <v>13.5</v>
      </c>
      <c r="M6">
        <v>13.7</v>
      </c>
      <c r="N6">
        <v>12.8</v>
      </c>
      <c r="O6">
        <v>12.8</v>
      </c>
      <c r="P6">
        <v>12.8</v>
      </c>
    </row>
    <row r="7" spans="1:17" ht="15" hidden="1">
      <c r="A7" s="88">
        <v>1918</v>
      </c>
      <c r="B7">
        <v>14</v>
      </c>
      <c r="C7">
        <v>14.1</v>
      </c>
      <c r="D7">
        <v>14</v>
      </c>
      <c r="E7">
        <v>14.2</v>
      </c>
      <c r="F7">
        <v>14.5</v>
      </c>
      <c r="G7">
        <v>14.7</v>
      </c>
      <c r="H7">
        <v>15.1</v>
      </c>
      <c r="I7">
        <v>15.4</v>
      </c>
      <c r="J7">
        <v>15.7</v>
      </c>
      <c r="K7">
        <v>16</v>
      </c>
      <c r="L7">
        <v>16.3</v>
      </c>
      <c r="M7">
        <v>16.5</v>
      </c>
      <c r="N7">
        <v>15.1</v>
      </c>
      <c r="O7">
        <v>15.1</v>
      </c>
      <c r="P7">
        <v>15.1</v>
      </c>
    </row>
    <row r="8" spans="1:17" ht="15" hidden="1">
      <c r="A8" s="88">
        <v>1919</v>
      </c>
      <c r="B8">
        <v>16.5</v>
      </c>
      <c r="C8">
        <v>16.2</v>
      </c>
      <c r="D8">
        <v>16.399999999999999</v>
      </c>
      <c r="E8">
        <v>16.7</v>
      </c>
      <c r="F8">
        <v>16.899999999999999</v>
      </c>
      <c r="G8">
        <v>16.899999999999999</v>
      </c>
      <c r="H8">
        <v>17.399999999999999</v>
      </c>
      <c r="I8">
        <v>17.7</v>
      </c>
      <c r="J8">
        <v>17.8</v>
      </c>
      <c r="K8">
        <v>18.100000000000001</v>
      </c>
      <c r="L8">
        <v>18.5</v>
      </c>
      <c r="M8">
        <v>18.899999999999999</v>
      </c>
      <c r="N8">
        <v>17.3</v>
      </c>
      <c r="O8">
        <v>17.3</v>
      </c>
      <c r="P8">
        <v>17.3</v>
      </c>
    </row>
    <row r="9" spans="1:17" ht="15" hidden="1">
      <c r="A9" s="88">
        <v>1920</v>
      </c>
      <c r="B9">
        <v>19.3</v>
      </c>
      <c r="C9">
        <v>19.5</v>
      </c>
      <c r="D9">
        <v>19.7</v>
      </c>
      <c r="E9">
        <v>20.3</v>
      </c>
      <c r="F9">
        <v>20.6</v>
      </c>
      <c r="G9">
        <v>20.9</v>
      </c>
      <c r="H9">
        <v>20.8</v>
      </c>
      <c r="I9">
        <v>20.3</v>
      </c>
      <c r="J9">
        <v>20</v>
      </c>
      <c r="K9">
        <v>19.899999999999999</v>
      </c>
      <c r="L9">
        <v>19.8</v>
      </c>
      <c r="M9">
        <v>19.399999999999999</v>
      </c>
      <c r="N9">
        <v>20</v>
      </c>
      <c r="O9">
        <v>20</v>
      </c>
      <c r="P9">
        <v>20</v>
      </c>
    </row>
    <row r="10" spans="1:17" ht="15" hidden="1">
      <c r="A10" s="88">
        <v>1921</v>
      </c>
      <c r="B10">
        <v>19</v>
      </c>
      <c r="C10">
        <v>18.399999999999999</v>
      </c>
      <c r="D10">
        <v>18.3</v>
      </c>
      <c r="E10">
        <v>18.100000000000001</v>
      </c>
      <c r="F10">
        <v>17.7</v>
      </c>
      <c r="G10">
        <v>17.600000000000001</v>
      </c>
      <c r="H10">
        <v>17.7</v>
      </c>
      <c r="I10">
        <v>17.7</v>
      </c>
      <c r="J10">
        <v>17.5</v>
      </c>
      <c r="K10">
        <v>17.5</v>
      </c>
      <c r="L10">
        <v>17.399999999999999</v>
      </c>
      <c r="M10">
        <v>17.3</v>
      </c>
      <c r="N10">
        <v>17.899999999999999</v>
      </c>
      <c r="O10">
        <v>17.899999999999999</v>
      </c>
      <c r="P10">
        <v>17.899999999999999</v>
      </c>
    </row>
    <row r="11" spans="1:17" ht="15" hidden="1">
      <c r="A11" s="88">
        <v>1922</v>
      </c>
      <c r="B11">
        <v>16.899999999999999</v>
      </c>
      <c r="C11">
        <v>16.899999999999999</v>
      </c>
      <c r="D11">
        <v>16.7</v>
      </c>
      <c r="E11">
        <v>16.7</v>
      </c>
      <c r="F11">
        <v>16.7</v>
      </c>
      <c r="G11">
        <v>16.7</v>
      </c>
      <c r="H11">
        <v>16.8</v>
      </c>
      <c r="I11">
        <v>16.600000000000001</v>
      </c>
      <c r="J11">
        <v>16.600000000000001</v>
      </c>
      <c r="K11">
        <v>16.7</v>
      </c>
      <c r="L11">
        <v>16.8</v>
      </c>
      <c r="M11">
        <v>16.899999999999999</v>
      </c>
      <c r="N11">
        <v>16.8</v>
      </c>
      <c r="O11">
        <v>16.8</v>
      </c>
      <c r="P11">
        <v>16.8</v>
      </c>
    </row>
    <row r="12" spans="1:17" ht="15" hidden="1">
      <c r="A12" s="88">
        <v>1923</v>
      </c>
      <c r="B12">
        <v>16.8</v>
      </c>
      <c r="C12">
        <v>16.8</v>
      </c>
      <c r="D12">
        <v>16.8</v>
      </c>
      <c r="E12">
        <v>16.899999999999999</v>
      </c>
      <c r="F12">
        <v>16.899999999999999</v>
      </c>
      <c r="G12">
        <v>17</v>
      </c>
      <c r="H12">
        <v>17.2</v>
      </c>
      <c r="I12">
        <v>17.100000000000001</v>
      </c>
      <c r="J12">
        <v>17.2</v>
      </c>
      <c r="K12">
        <v>17.3</v>
      </c>
      <c r="L12">
        <v>17.3</v>
      </c>
      <c r="M12">
        <v>17.3</v>
      </c>
      <c r="N12">
        <v>17.100000000000001</v>
      </c>
      <c r="O12">
        <v>17.100000000000001</v>
      </c>
      <c r="P12">
        <v>17.100000000000001</v>
      </c>
    </row>
    <row r="13" spans="1:17" ht="15" hidden="1">
      <c r="A13" s="88">
        <v>1924</v>
      </c>
      <c r="B13">
        <v>17.3</v>
      </c>
      <c r="C13">
        <v>17.2</v>
      </c>
      <c r="D13">
        <v>17.100000000000001</v>
      </c>
      <c r="E13">
        <v>17</v>
      </c>
      <c r="F13">
        <v>17</v>
      </c>
      <c r="G13">
        <v>17</v>
      </c>
      <c r="H13">
        <v>17.100000000000001</v>
      </c>
      <c r="I13">
        <v>17</v>
      </c>
      <c r="J13">
        <v>17.100000000000001</v>
      </c>
      <c r="K13">
        <v>17.2</v>
      </c>
      <c r="L13">
        <v>17.2</v>
      </c>
      <c r="M13">
        <v>17.3</v>
      </c>
      <c r="N13">
        <v>17.100000000000001</v>
      </c>
      <c r="O13">
        <v>17.100000000000001</v>
      </c>
      <c r="P13">
        <v>17.100000000000001</v>
      </c>
    </row>
    <row r="14" spans="1:17" ht="15" hidden="1">
      <c r="A14" s="88">
        <v>1925</v>
      </c>
      <c r="B14">
        <v>17.3</v>
      </c>
      <c r="C14">
        <v>17.2</v>
      </c>
      <c r="D14">
        <v>17.3</v>
      </c>
      <c r="E14">
        <v>17.2</v>
      </c>
      <c r="F14">
        <v>17.3</v>
      </c>
      <c r="G14">
        <v>17.5</v>
      </c>
      <c r="H14">
        <v>17.7</v>
      </c>
      <c r="I14">
        <v>17.7</v>
      </c>
      <c r="J14">
        <v>17.7</v>
      </c>
      <c r="K14">
        <v>17.7</v>
      </c>
      <c r="L14">
        <v>18</v>
      </c>
      <c r="M14">
        <v>17.899999999999999</v>
      </c>
      <c r="N14">
        <v>17.5</v>
      </c>
      <c r="O14">
        <v>17.5</v>
      </c>
      <c r="P14">
        <v>17.5</v>
      </c>
    </row>
    <row r="15" spans="1:17" ht="15" hidden="1">
      <c r="A15" s="88">
        <v>1926</v>
      </c>
      <c r="B15">
        <v>17.899999999999999</v>
      </c>
      <c r="C15">
        <v>17.899999999999999</v>
      </c>
      <c r="D15">
        <v>17.8</v>
      </c>
      <c r="E15">
        <v>17.899999999999999</v>
      </c>
      <c r="F15">
        <v>17.8</v>
      </c>
      <c r="G15">
        <v>17.7</v>
      </c>
      <c r="H15">
        <v>17.5</v>
      </c>
      <c r="I15">
        <v>17.399999999999999</v>
      </c>
      <c r="J15">
        <v>17.5</v>
      </c>
      <c r="K15">
        <v>17.600000000000001</v>
      </c>
      <c r="L15">
        <v>17.7</v>
      </c>
      <c r="M15">
        <v>17.7</v>
      </c>
      <c r="N15">
        <v>17.7</v>
      </c>
      <c r="O15">
        <v>17.7</v>
      </c>
      <c r="P15">
        <v>17.7</v>
      </c>
    </row>
    <row r="16" spans="1:17" ht="15" hidden="1">
      <c r="A16" s="88">
        <v>1927</v>
      </c>
      <c r="B16">
        <v>17.5</v>
      </c>
      <c r="C16">
        <v>17.399999999999999</v>
      </c>
      <c r="D16">
        <v>17.3</v>
      </c>
      <c r="E16">
        <v>17.3</v>
      </c>
      <c r="F16">
        <v>17.399999999999999</v>
      </c>
      <c r="G16">
        <v>17.600000000000001</v>
      </c>
      <c r="H16">
        <v>17.3</v>
      </c>
      <c r="I16">
        <v>17.2</v>
      </c>
      <c r="J16">
        <v>17.3</v>
      </c>
      <c r="K16">
        <v>17.399999999999999</v>
      </c>
      <c r="L16">
        <v>17.3</v>
      </c>
      <c r="M16">
        <v>17.3</v>
      </c>
      <c r="N16">
        <v>17.399999999999999</v>
      </c>
      <c r="O16">
        <v>17.399999999999999</v>
      </c>
      <c r="P16">
        <v>17.399999999999999</v>
      </c>
    </row>
    <row r="17" spans="1:16" ht="15" hidden="1">
      <c r="A17" s="88">
        <v>1928</v>
      </c>
      <c r="B17">
        <v>17.3</v>
      </c>
      <c r="C17">
        <v>17.100000000000001</v>
      </c>
      <c r="D17">
        <v>17.100000000000001</v>
      </c>
      <c r="E17">
        <v>17.100000000000001</v>
      </c>
      <c r="F17">
        <v>17.2</v>
      </c>
      <c r="G17">
        <v>17.100000000000001</v>
      </c>
      <c r="H17">
        <v>17.100000000000001</v>
      </c>
      <c r="I17">
        <v>17.100000000000001</v>
      </c>
      <c r="J17">
        <v>17.3</v>
      </c>
      <c r="K17">
        <v>17.2</v>
      </c>
      <c r="L17">
        <v>17.2</v>
      </c>
      <c r="M17">
        <v>17.100000000000001</v>
      </c>
      <c r="N17">
        <v>17.100000000000001</v>
      </c>
      <c r="O17">
        <v>17.100000000000001</v>
      </c>
      <c r="P17">
        <v>17.100000000000001</v>
      </c>
    </row>
    <row r="18" spans="1:16" ht="15" hidden="1">
      <c r="A18" s="88">
        <v>1929</v>
      </c>
      <c r="B18">
        <v>17.100000000000001</v>
      </c>
      <c r="C18">
        <v>17.100000000000001</v>
      </c>
      <c r="D18">
        <v>17</v>
      </c>
      <c r="E18">
        <v>16.899999999999999</v>
      </c>
      <c r="F18">
        <v>17</v>
      </c>
      <c r="G18">
        <v>17.100000000000001</v>
      </c>
      <c r="H18">
        <v>17.3</v>
      </c>
      <c r="I18">
        <v>17.3</v>
      </c>
      <c r="J18">
        <v>17.3</v>
      </c>
      <c r="K18">
        <v>17.3</v>
      </c>
      <c r="L18">
        <v>17.3</v>
      </c>
      <c r="M18">
        <v>17.2</v>
      </c>
      <c r="N18">
        <v>17.100000000000001</v>
      </c>
      <c r="O18">
        <v>17.100000000000001</v>
      </c>
      <c r="P18">
        <v>17.100000000000001</v>
      </c>
    </row>
    <row r="19" spans="1:16" ht="15" hidden="1">
      <c r="A19" s="88">
        <v>1930</v>
      </c>
      <c r="B19">
        <v>17.100000000000001</v>
      </c>
      <c r="C19">
        <v>17</v>
      </c>
      <c r="D19">
        <v>16.899999999999999</v>
      </c>
      <c r="E19">
        <v>17</v>
      </c>
      <c r="F19">
        <v>16.899999999999999</v>
      </c>
      <c r="G19">
        <v>16.8</v>
      </c>
      <c r="H19">
        <v>16.600000000000001</v>
      </c>
      <c r="I19">
        <v>16.5</v>
      </c>
      <c r="J19">
        <v>16.600000000000001</v>
      </c>
      <c r="K19">
        <v>16.5</v>
      </c>
      <c r="L19">
        <v>16.399999999999999</v>
      </c>
      <c r="M19">
        <v>16.100000000000001</v>
      </c>
      <c r="N19">
        <v>16.7</v>
      </c>
      <c r="O19">
        <v>16.7</v>
      </c>
      <c r="P19">
        <v>16.7</v>
      </c>
    </row>
    <row r="20" spans="1:16" ht="15" hidden="1">
      <c r="A20" s="88">
        <v>1931</v>
      </c>
      <c r="B20">
        <v>15.9</v>
      </c>
      <c r="C20">
        <v>15.7</v>
      </c>
      <c r="D20">
        <v>15.6</v>
      </c>
      <c r="E20">
        <v>15.5</v>
      </c>
      <c r="F20">
        <v>15.3</v>
      </c>
      <c r="G20">
        <v>15.1</v>
      </c>
      <c r="H20">
        <v>15.1</v>
      </c>
      <c r="I20">
        <v>15.1</v>
      </c>
      <c r="J20">
        <v>15</v>
      </c>
      <c r="K20">
        <v>14.9</v>
      </c>
      <c r="L20">
        <v>14.7</v>
      </c>
      <c r="M20">
        <v>14.6</v>
      </c>
      <c r="N20">
        <v>15.2</v>
      </c>
      <c r="O20">
        <v>15.2</v>
      </c>
      <c r="P20">
        <v>15.2</v>
      </c>
    </row>
    <row r="21" spans="1:16" ht="15" hidden="1">
      <c r="A21" s="88">
        <v>1932</v>
      </c>
      <c r="B21">
        <v>14.3</v>
      </c>
      <c r="C21">
        <v>14.1</v>
      </c>
      <c r="D21">
        <v>14</v>
      </c>
      <c r="E21">
        <v>13.9</v>
      </c>
      <c r="F21">
        <v>13.7</v>
      </c>
      <c r="G21">
        <v>13.6</v>
      </c>
      <c r="H21">
        <v>13.6</v>
      </c>
      <c r="I21">
        <v>13.5</v>
      </c>
      <c r="J21">
        <v>13.4</v>
      </c>
      <c r="K21">
        <v>13.3</v>
      </c>
      <c r="L21">
        <v>13.2</v>
      </c>
      <c r="M21">
        <v>13.1</v>
      </c>
      <c r="N21">
        <v>13.7</v>
      </c>
      <c r="O21">
        <v>13.7</v>
      </c>
      <c r="P21">
        <v>13.7</v>
      </c>
    </row>
    <row r="22" spans="1:16" ht="15" hidden="1">
      <c r="A22" s="88">
        <v>1933</v>
      </c>
      <c r="B22">
        <v>12.9</v>
      </c>
      <c r="C22">
        <v>12.7</v>
      </c>
      <c r="D22">
        <v>12.6</v>
      </c>
      <c r="E22">
        <v>12.6</v>
      </c>
      <c r="F22">
        <v>12.6</v>
      </c>
      <c r="G22">
        <v>12.7</v>
      </c>
      <c r="H22">
        <v>13.1</v>
      </c>
      <c r="I22">
        <v>13.2</v>
      </c>
      <c r="J22">
        <v>13.2</v>
      </c>
      <c r="K22">
        <v>13.2</v>
      </c>
      <c r="L22">
        <v>13.2</v>
      </c>
      <c r="M22">
        <v>13.2</v>
      </c>
      <c r="N22">
        <v>13</v>
      </c>
      <c r="O22">
        <v>13</v>
      </c>
      <c r="P22">
        <v>13</v>
      </c>
    </row>
    <row r="23" spans="1:16" ht="15" hidden="1">
      <c r="A23" s="88">
        <v>1934</v>
      </c>
      <c r="B23">
        <v>13.2</v>
      </c>
      <c r="C23">
        <v>13.3</v>
      </c>
      <c r="D23">
        <v>13.3</v>
      </c>
      <c r="E23">
        <v>13.3</v>
      </c>
      <c r="F23">
        <v>13.3</v>
      </c>
      <c r="G23">
        <v>13.4</v>
      </c>
      <c r="H23">
        <v>13.4</v>
      </c>
      <c r="I23">
        <v>13.4</v>
      </c>
      <c r="J23">
        <v>13.6</v>
      </c>
      <c r="K23">
        <v>13.5</v>
      </c>
      <c r="L23">
        <v>13.5</v>
      </c>
      <c r="M23">
        <v>13.4</v>
      </c>
      <c r="N23">
        <v>13.4</v>
      </c>
      <c r="O23">
        <v>13.4</v>
      </c>
      <c r="P23">
        <v>13.4</v>
      </c>
    </row>
    <row r="24" spans="1:16" ht="15" hidden="1">
      <c r="A24" s="88">
        <v>1935</v>
      </c>
      <c r="B24">
        <v>13.6</v>
      </c>
      <c r="C24">
        <v>13.7</v>
      </c>
      <c r="D24">
        <v>13.7</v>
      </c>
      <c r="E24">
        <v>13.8</v>
      </c>
      <c r="F24">
        <v>13.8</v>
      </c>
      <c r="G24">
        <v>13.7</v>
      </c>
      <c r="H24">
        <v>13.7</v>
      </c>
      <c r="I24">
        <v>13.7</v>
      </c>
      <c r="J24">
        <v>13.7</v>
      </c>
      <c r="K24">
        <v>13.7</v>
      </c>
      <c r="L24">
        <v>13.8</v>
      </c>
      <c r="M24">
        <v>13.8</v>
      </c>
      <c r="N24">
        <v>13.7</v>
      </c>
      <c r="O24">
        <v>13.7</v>
      </c>
      <c r="P24">
        <v>13.7</v>
      </c>
    </row>
    <row r="25" spans="1:16" ht="15" hidden="1">
      <c r="A25" s="88">
        <v>1936</v>
      </c>
      <c r="B25">
        <v>13.8</v>
      </c>
      <c r="C25">
        <v>13.8</v>
      </c>
      <c r="D25">
        <v>13.7</v>
      </c>
      <c r="E25">
        <v>13.7</v>
      </c>
      <c r="F25">
        <v>13.7</v>
      </c>
      <c r="G25">
        <v>13.8</v>
      </c>
      <c r="H25">
        <v>13.9</v>
      </c>
      <c r="I25">
        <v>14</v>
      </c>
      <c r="J25">
        <v>14</v>
      </c>
      <c r="K25">
        <v>14</v>
      </c>
      <c r="L25">
        <v>14</v>
      </c>
      <c r="M25">
        <v>14</v>
      </c>
      <c r="N25">
        <v>13.9</v>
      </c>
      <c r="O25">
        <v>13.9</v>
      </c>
      <c r="P25">
        <v>13.9</v>
      </c>
    </row>
    <row r="26" spans="1:16" ht="15" hidden="1">
      <c r="A26" s="88">
        <v>1937</v>
      </c>
      <c r="B26">
        <v>14.1</v>
      </c>
      <c r="C26">
        <v>14.1</v>
      </c>
      <c r="D26">
        <v>14.2</v>
      </c>
      <c r="E26">
        <v>14.3</v>
      </c>
      <c r="F26">
        <v>14.4</v>
      </c>
      <c r="G26">
        <v>14.4</v>
      </c>
      <c r="H26">
        <v>14.5</v>
      </c>
      <c r="I26">
        <v>14.5</v>
      </c>
      <c r="J26">
        <v>14.6</v>
      </c>
      <c r="K26">
        <v>14.6</v>
      </c>
      <c r="L26">
        <v>14.5</v>
      </c>
      <c r="M26">
        <v>14.4</v>
      </c>
      <c r="N26">
        <v>14.4</v>
      </c>
      <c r="O26">
        <v>14.4</v>
      </c>
      <c r="P26">
        <v>14.4</v>
      </c>
    </row>
    <row r="27" spans="1:16" ht="15" hidden="1">
      <c r="A27" s="88">
        <v>1938</v>
      </c>
      <c r="B27">
        <v>14.2</v>
      </c>
      <c r="C27">
        <v>14.1</v>
      </c>
      <c r="D27">
        <v>14.1</v>
      </c>
      <c r="E27">
        <v>14.2</v>
      </c>
      <c r="F27">
        <v>14.1</v>
      </c>
      <c r="G27">
        <v>14.1</v>
      </c>
      <c r="H27">
        <v>14.1</v>
      </c>
      <c r="I27">
        <v>14.1</v>
      </c>
      <c r="J27">
        <v>14.1</v>
      </c>
      <c r="K27">
        <v>14</v>
      </c>
      <c r="L27">
        <v>14</v>
      </c>
      <c r="M27">
        <v>14</v>
      </c>
      <c r="N27">
        <v>14.1</v>
      </c>
      <c r="O27">
        <v>14.1</v>
      </c>
      <c r="P27">
        <v>14.1</v>
      </c>
    </row>
    <row r="28" spans="1:16" ht="15" hidden="1">
      <c r="A28" s="88">
        <v>1939</v>
      </c>
      <c r="B28">
        <v>14</v>
      </c>
      <c r="C28">
        <v>13.9</v>
      </c>
      <c r="D28">
        <v>13.9</v>
      </c>
      <c r="E28">
        <v>13.8</v>
      </c>
      <c r="F28">
        <v>13.8</v>
      </c>
      <c r="G28">
        <v>13.8</v>
      </c>
      <c r="H28">
        <v>13.8</v>
      </c>
      <c r="I28">
        <v>13.8</v>
      </c>
      <c r="J28">
        <v>14.1</v>
      </c>
      <c r="K28">
        <v>14</v>
      </c>
      <c r="L28">
        <v>14</v>
      </c>
      <c r="M28">
        <v>14</v>
      </c>
      <c r="N28">
        <v>13.9</v>
      </c>
      <c r="O28">
        <v>13.9</v>
      </c>
      <c r="P28">
        <v>13.9</v>
      </c>
    </row>
    <row r="29" spans="1:16" ht="15" hidden="1">
      <c r="A29" s="88">
        <v>1940</v>
      </c>
      <c r="B29">
        <v>13.9</v>
      </c>
      <c r="C29">
        <v>14</v>
      </c>
      <c r="D29">
        <v>14</v>
      </c>
      <c r="E29">
        <v>14</v>
      </c>
      <c r="F29">
        <v>14</v>
      </c>
      <c r="G29">
        <v>14.1</v>
      </c>
      <c r="H29">
        <v>14</v>
      </c>
      <c r="I29">
        <v>14</v>
      </c>
      <c r="J29">
        <v>14</v>
      </c>
      <c r="K29">
        <v>14</v>
      </c>
      <c r="L29">
        <v>14</v>
      </c>
      <c r="M29">
        <v>14.1</v>
      </c>
      <c r="N29">
        <v>14</v>
      </c>
      <c r="O29">
        <v>14</v>
      </c>
      <c r="P29">
        <v>14</v>
      </c>
    </row>
    <row r="30" spans="1:16" ht="15" hidden="1">
      <c r="A30" s="88">
        <v>1941</v>
      </c>
      <c r="B30">
        <v>14.1</v>
      </c>
      <c r="C30">
        <v>14.1</v>
      </c>
      <c r="D30">
        <v>14.2</v>
      </c>
      <c r="E30">
        <v>14.3</v>
      </c>
      <c r="F30">
        <v>14.4</v>
      </c>
      <c r="G30">
        <v>14.7</v>
      </c>
      <c r="H30">
        <v>14.7</v>
      </c>
      <c r="I30">
        <v>14.9</v>
      </c>
      <c r="J30">
        <v>15.1</v>
      </c>
      <c r="K30">
        <v>15.3</v>
      </c>
      <c r="L30">
        <v>15.4</v>
      </c>
      <c r="M30">
        <v>15.5</v>
      </c>
      <c r="N30">
        <v>14.7</v>
      </c>
      <c r="O30">
        <v>14.7</v>
      </c>
      <c r="P30">
        <v>14.7</v>
      </c>
    </row>
    <row r="31" spans="1:16" ht="15" hidden="1">
      <c r="A31" s="88">
        <v>1942</v>
      </c>
      <c r="B31">
        <v>15.7</v>
      </c>
      <c r="C31">
        <v>15.8</v>
      </c>
      <c r="D31">
        <v>16</v>
      </c>
      <c r="E31">
        <v>16.100000000000001</v>
      </c>
      <c r="F31">
        <v>16.3</v>
      </c>
      <c r="G31">
        <v>16.3</v>
      </c>
      <c r="H31">
        <v>16.399999999999999</v>
      </c>
      <c r="I31">
        <v>16.5</v>
      </c>
      <c r="J31">
        <v>16.5</v>
      </c>
      <c r="K31">
        <v>16.7</v>
      </c>
      <c r="L31">
        <v>16.8</v>
      </c>
      <c r="M31">
        <v>16.899999999999999</v>
      </c>
      <c r="N31">
        <v>16.3</v>
      </c>
      <c r="O31">
        <v>16.3</v>
      </c>
      <c r="P31">
        <v>16.3</v>
      </c>
    </row>
    <row r="32" spans="1:16" ht="15" hidden="1">
      <c r="A32" s="88">
        <v>1943</v>
      </c>
      <c r="B32">
        <v>16.899999999999999</v>
      </c>
      <c r="C32">
        <v>16.899999999999999</v>
      </c>
      <c r="D32">
        <v>17.2</v>
      </c>
      <c r="E32">
        <v>17.399999999999999</v>
      </c>
      <c r="F32">
        <v>17.5</v>
      </c>
      <c r="G32">
        <v>17.5</v>
      </c>
      <c r="H32">
        <v>17.399999999999999</v>
      </c>
      <c r="I32">
        <v>17.3</v>
      </c>
      <c r="J32">
        <v>17.399999999999999</v>
      </c>
      <c r="K32">
        <v>17.399999999999999</v>
      </c>
      <c r="L32">
        <v>17.399999999999999</v>
      </c>
      <c r="M32">
        <v>17.399999999999999</v>
      </c>
      <c r="N32">
        <v>17.3</v>
      </c>
      <c r="O32">
        <v>17.3</v>
      </c>
      <c r="P32">
        <v>17.3</v>
      </c>
    </row>
    <row r="33" spans="1:16" ht="15" hidden="1">
      <c r="A33" s="88">
        <v>1944</v>
      </c>
      <c r="B33">
        <v>17.399999999999999</v>
      </c>
      <c r="C33">
        <v>17.399999999999999</v>
      </c>
      <c r="D33">
        <v>17.399999999999999</v>
      </c>
      <c r="E33">
        <v>17.5</v>
      </c>
      <c r="F33">
        <v>17.5</v>
      </c>
      <c r="G33">
        <v>17.600000000000001</v>
      </c>
      <c r="H33">
        <v>17.7</v>
      </c>
      <c r="I33">
        <v>17.7</v>
      </c>
      <c r="J33">
        <v>17.7</v>
      </c>
      <c r="K33">
        <v>17.7</v>
      </c>
      <c r="L33">
        <v>17.7</v>
      </c>
      <c r="M33">
        <v>17.8</v>
      </c>
      <c r="N33">
        <v>17.600000000000001</v>
      </c>
      <c r="O33">
        <v>17.600000000000001</v>
      </c>
      <c r="P33">
        <v>17.600000000000001</v>
      </c>
    </row>
    <row r="34" spans="1:16" ht="15" hidden="1">
      <c r="A34" s="88">
        <v>1945</v>
      </c>
      <c r="B34">
        <v>17.8</v>
      </c>
      <c r="C34">
        <v>17.8</v>
      </c>
      <c r="D34">
        <v>17.8</v>
      </c>
      <c r="E34">
        <v>17.8</v>
      </c>
      <c r="F34">
        <v>17.899999999999999</v>
      </c>
      <c r="G34">
        <v>18.100000000000001</v>
      </c>
      <c r="H34">
        <v>18.100000000000001</v>
      </c>
      <c r="I34">
        <v>18.100000000000001</v>
      </c>
      <c r="J34">
        <v>18.100000000000001</v>
      </c>
      <c r="K34">
        <v>18.100000000000001</v>
      </c>
      <c r="L34">
        <v>18.100000000000001</v>
      </c>
      <c r="M34">
        <v>18.2</v>
      </c>
      <c r="N34">
        <v>18</v>
      </c>
      <c r="O34">
        <v>18</v>
      </c>
      <c r="P34">
        <v>18</v>
      </c>
    </row>
    <row r="35" spans="1:16" ht="15" hidden="1">
      <c r="A35" s="88">
        <v>1946</v>
      </c>
      <c r="B35">
        <v>18.2</v>
      </c>
      <c r="C35">
        <v>18.100000000000001</v>
      </c>
      <c r="D35">
        <v>18.3</v>
      </c>
      <c r="E35">
        <v>18.399999999999999</v>
      </c>
      <c r="F35">
        <v>18.5</v>
      </c>
      <c r="G35">
        <v>18.7</v>
      </c>
      <c r="H35">
        <v>19.8</v>
      </c>
      <c r="I35">
        <v>20.2</v>
      </c>
      <c r="J35">
        <v>20.399999999999999</v>
      </c>
      <c r="K35">
        <v>20.8</v>
      </c>
      <c r="L35">
        <v>21.3</v>
      </c>
      <c r="M35">
        <v>21.5</v>
      </c>
      <c r="N35">
        <v>19.5</v>
      </c>
      <c r="O35">
        <v>19.5</v>
      </c>
      <c r="P35">
        <v>19.5</v>
      </c>
    </row>
    <row r="36" spans="1:16" ht="15" hidden="1">
      <c r="A36" s="88">
        <v>1947</v>
      </c>
      <c r="B36">
        <v>21.5</v>
      </c>
      <c r="C36">
        <v>21.5</v>
      </c>
      <c r="D36">
        <v>21.9</v>
      </c>
      <c r="E36">
        <v>21.9</v>
      </c>
      <c r="F36">
        <v>21.9</v>
      </c>
      <c r="G36">
        <v>22</v>
      </c>
      <c r="H36">
        <v>22.2</v>
      </c>
      <c r="I36">
        <v>22.5</v>
      </c>
      <c r="J36">
        <v>23</v>
      </c>
      <c r="K36">
        <v>23</v>
      </c>
      <c r="L36">
        <v>23.1</v>
      </c>
      <c r="M36">
        <v>23.4</v>
      </c>
      <c r="N36">
        <v>22.3</v>
      </c>
      <c r="O36">
        <v>22.3</v>
      </c>
      <c r="P36">
        <v>22.3</v>
      </c>
    </row>
    <row r="37" spans="1:16" ht="15" hidden="1">
      <c r="A37" s="88">
        <v>1948</v>
      </c>
      <c r="B37">
        <v>23.7</v>
      </c>
      <c r="C37">
        <v>23.5</v>
      </c>
      <c r="D37">
        <v>23.4</v>
      </c>
      <c r="E37">
        <v>23.8</v>
      </c>
      <c r="F37">
        <v>23.9</v>
      </c>
      <c r="G37">
        <v>24.1</v>
      </c>
      <c r="H37">
        <v>24.4</v>
      </c>
      <c r="I37">
        <v>24.5</v>
      </c>
      <c r="J37">
        <v>24.5</v>
      </c>
      <c r="K37">
        <v>24.4</v>
      </c>
      <c r="L37">
        <v>24.2</v>
      </c>
      <c r="M37">
        <v>24.1</v>
      </c>
      <c r="N37">
        <v>24.1</v>
      </c>
      <c r="O37">
        <v>24.1</v>
      </c>
      <c r="P37">
        <v>24.1</v>
      </c>
    </row>
    <row r="38" spans="1:16" ht="15" hidden="1">
      <c r="A38" s="88">
        <v>1949</v>
      </c>
      <c r="B38">
        <v>24</v>
      </c>
      <c r="C38">
        <v>23.8</v>
      </c>
      <c r="D38">
        <v>23.8</v>
      </c>
      <c r="E38">
        <v>23.9</v>
      </c>
      <c r="F38">
        <v>23.8</v>
      </c>
      <c r="G38">
        <v>23.9</v>
      </c>
      <c r="H38">
        <v>23.7</v>
      </c>
      <c r="I38">
        <v>23.8</v>
      </c>
      <c r="J38">
        <v>23.9</v>
      </c>
      <c r="K38">
        <v>23.7</v>
      </c>
      <c r="L38">
        <v>23.8</v>
      </c>
      <c r="M38">
        <v>23.6</v>
      </c>
      <c r="N38">
        <v>23.8</v>
      </c>
      <c r="O38">
        <v>23.8</v>
      </c>
      <c r="P38">
        <v>23.8</v>
      </c>
    </row>
    <row r="39" spans="1:16" ht="15" hidden="1">
      <c r="A39" s="88">
        <v>1950</v>
      </c>
      <c r="B39">
        <v>23.5</v>
      </c>
      <c r="C39">
        <v>23.5</v>
      </c>
      <c r="D39">
        <v>23.6</v>
      </c>
      <c r="E39">
        <v>23.6</v>
      </c>
      <c r="F39">
        <v>23.7</v>
      </c>
      <c r="G39">
        <v>23.8</v>
      </c>
      <c r="H39">
        <v>24.1</v>
      </c>
      <c r="I39">
        <v>24.3</v>
      </c>
      <c r="J39">
        <v>24.4</v>
      </c>
      <c r="K39">
        <v>24.6</v>
      </c>
      <c r="L39">
        <v>24.7</v>
      </c>
      <c r="M39">
        <v>25</v>
      </c>
      <c r="N39">
        <v>24.1</v>
      </c>
      <c r="O39">
        <v>24.1</v>
      </c>
      <c r="P39">
        <v>24.1</v>
      </c>
    </row>
    <row r="40" spans="1:16" ht="15" hidden="1">
      <c r="A40" s="88">
        <v>1951</v>
      </c>
      <c r="B40">
        <v>25.4</v>
      </c>
      <c r="C40">
        <v>25.7</v>
      </c>
      <c r="D40">
        <v>25.8</v>
      </c>
      <c r="E40">
        <v>25.8</v>
      </c>
      <c r="F40">
        <v>25.9</v>
      </c>
      <c r="G40">
        <v>25.9</v>
      </c>
      <c r="H40">
        <v>25.9</v>
      </c>
      <c r="I40">
        <v>25.9</v>
      </c>
      <c r="J40">
        <v>26.1</v>
      </c>
      <c r="K40">
        <v>26.2</v>
      </c>
      <c r="L40">
        <v>26.4</v>
      </c>
      <c r="M40">
        <v>26.5</v>
      </c>
      <c r="N40">
        <v>26</v>
      </c>
      <c r="O40">
        <v>26</v>
      </c>
      <c r="P40">
        <v>26</v>
      </c>
    </row>
    <row r="41" spans="1:16" ht="15" hidden="1">
      <c r="A41" s="88">
        <v>1952</v>
      </c>
      <c r="B41">
        <v>26.5</v>
      </c>
      <c r="C41">
        <v>26.3</v>
      </c>
      <c r="D41">
        <v>26.3</v>
      </c>
      <c r="E41">
        <v>26.4</v>
      </c>
      <c r="F41">
        <v>26.4</v>
      </c>
      <c r="G41">
        <v>26.5</v>
      </c>
      <c r="H41">
        <v>26.7</v>
      </c>
      <c r="I41">
        <v>26.7</v>
      </c>
      <c r="J41">
        <v>26.7</v>
      </c>
      <c r="K41">
        <v>26.7</v>
      </c>
      <c r="L41">
        <v>26.7</v>
      </c>
      <c r="M41">
        <v>26.7</v>
      </c>
      <c r="N41">
        <v>26.5</v>
      </c>
      <c r="O41">
        <v>26.5</v>
      </c>
      <c r="P41">
        <v>26.5</v>
      </c>
    </row>
    <row r="42" spans="1:16" ht="15" hidden="1">
      <c r="A42" s="88">
        <v>1953</v>
      </c>
      <c r="B42">
        <v>26.6</v>
      </c>
      <c r="C42">
        <v>26.5</v>
      </c>
      <c r="D42">
        <v>26.6</v>
      </c>
      <c r="E42">
        <v>26.6</v>
      </c>
      <c r="F42">
        <v>26.7</v>
      </c>
      <c r="G42">
        <v>26.8</v>
      </c>
      <c r="H42">
        <v>26.8</v>
      </c>
      <c r="I42">
        <v>26.9</v>
      </c>
      <c r="J42">
        <v>26.9</v>
      </c>
      <c r="K42">
        <v>27</v>
      </c>
      <c r="L42">
        <v>26.9</v>
      </c>
      <c r="M42">
        <v>26.9</v>
      </c>
      <c r="N42">
        <v>26.7</v>
      </c>
      <c r="O42">
        <v>26.7</v>
      </c>
      <c r="P42">
        <v>26.7</v>
      </c>
    </row>
    <row r="43" spans="1:16" ht="15" hidden="1">
      <c r="A43" s="88">
        <v>1954</v>
      </c>
      <c r="B43">
        <v>26.9</v>
      </c>
      <c r="C43">
        <v>26.9</v>
      </c>
      <c r="D43">
        <v>26.9</v>
      </c>
      <c r="E43">
        <v>26.8</v>
      </c>
      <c r="F43">
        <v>26.9</v>
      </c>
      <c r="G43">
        <v>26.9</v>
      </c>
      <c r="H43">
        <v>26.9</v>
      </c>
      <c r="I43">
        <v>26.9</v>
      </c>
      <c r="J43">
        <v>26.8</v>
      </c>
      <c r="K43">
        <v>26.8</v>
      </c>
      <c r="L43">
        <v>26.8</v>
      </c>
      <c r="M43">
        <v>26.7</v>
      </c>
      <c r="N43">
        <v>26.9</v>
      </c>
      <c r="O43">
        <v>26.9</v>
      </c>
      <c r="P43">
        <v>26.9</v>
      </c>
    </row>
    <row r="44" spans="1:16" ht="15" hidden="1">
      <c r="A44" s="88">
        <v>1955</v>
      </c>
      <c r="B44">
        <v>26.7</v>
      </c>
      <c r="C44">
        <v>26.7</v>
      </c>
      <c r="D44">
        <v>26.7</v>
      </c>
      <c r="E44">
        <v>26.7</v>
      </c>
      <c r="F44">
        <v>26.7</v>
      </c>
      <c r="G44">
        <v>26.7</v>
      </c>
      <c r="H44">
        <v>26.8</v>
      </c>
      <c r="I44">
        <v>26.8</v>
      </c>
      <c r="J44">
        <v>26.9</v>
      </c>
      <c r="K44">
        <v>26.9</v>
      </c>
      <c r="L44">
        <v>26.9</v>
      </c>
      <c r="M44">
        <v>26.8</v>
      </c>
      <c r="N44">
        <v>26.8</v>
      </c>
      <c r="O44">
        <v>26.8</v>
      </c>
      <c r="P44">
        <v>26.8</v>
      </c>
    </row>
    <row r="45" spans="1:16" ht="15" hidden="1">
      <c r="A45" s="88">
        <v>1956</v>
      </c>
      <c r="B45">
        <v>26.8</v>
      </c>
      <c r="C45">
        <v>26.8</v>
      </c>
      <c r="D45">
        <v>26.8</v>
      </c>
      <c r="E45">
        <v>26.9</v>
      </c>
      <c r="F45">
        <v>27</v>
      </c>
      <c r="G45">
        <v>27.2</v>
      </c>
      <c r="H45">
        <v>27.4</v>
      </c>
      <c r="I45">
        <v>27.3</v>
      </c>
      <c r="J45">
        <v>27.4</v>
      </c>
      <c r="K45">
        <v>27.5</v>
      </c>
      <c r="L45">
        <v>27.5</v>
      </c>
      <c r="M45">
        <v>27.6</v>
      </c>
      <c r="N45">
        <v>27.2</v>
      </c>
      <c r="O45">
        <v>27.2</v>
      </c>
      <c r="P45">
        <v>27.2</v>
      </c>
    </row>
    <row r="46" spans="1:16" ht="15" hidden="1">
      <c r="A46" s="88">
        <v>1957</v>
      </c>
      <c r="B46">
        <v>27.6</v>
      </c>
      <c r="C46">
        <v>27.7</v>
      </c>
      <c r="D46">
        <v>27.8</v>
      </c>
      <c r="E46">
        <v>27.9</v>
      </c>
      <c r="F46">
        <v>28</v>
      </c>
      <c r="G46">
        <v>28.1</v>
      </c>
      <c r="H46">
        <v>28.3</v>
      </c>
      <c r="I46">
        <v>28.3</v>
      </c>
      <c r="J46">
        <v>28.3</v>
      </c>
      <c r="K46">
        <v>28.3</v>
      </c>
      <c r="L46">
        <v>28.4</v>
      </c>
      <c r="M46">
        <v>28.4</v>
      </c>
      <c r="N46">
        <v>28.1</v>
      </c>
      <c r="O46">
        <v>28.1</v>
      </c>
      <c r="P46">
        <v>28.1</v>
      </c>
    </row>
    <row r="47" spans="1:16" ht="15" hidden="1">
      <c r="A47" s="88">
        <v>1958</v>
      </c>
      <c r="B47">
        <v>28.6</v>
      </c>
      <c r="C47">
        <v>28.6</v>
      </c>
      <c r="D47">
        <v>28.8</v>
      </c>
      <c r="E47">
        <v>28.9</v>
      </c>
      <c r="F47">
        <v>28.9</v>
      </c>
      <c r="G47">
        <v>28.9</v>
      </c>
      <c r="H47">
        <v>29</v>
      </c>
      <c r="I47">
        <v>28.9</v>
      </c>
      <c r="J47">
        <v>28.9</v>
      </c>
      <c r="K47">
        <v>28.9</v>
      </c>
      <c r="L47">
        <v>29</v>
      </c>
      <c r="M47">
        <v>28.9</v>
      </c>
      <c r="N47">
        <v>28.9</v>
      </c>
      <c r="O47">
        <v>28.9</v>
      </c>
      <c r="P47">
        <v>28.9</v>
      </c>
    </row>
    <row r="48" spans="1:16" ht="15" hidden="1">
      <c r="A48" s="88">
        <v>1959</v>
      </c>
      <c r="B48">
        <v>29</v>
      </c>
      <c r="C48">
        <v>28.9</v>
      </c>
      <c r="D48">
        <v>28.9</v>
      </c>
      <c r="E48">
        <v>29</v>
      </c>
      <c r="F48">
        <v>29</v>
      </c>
      <c r="G48">
        <v>29.1</v>
      </c>
      <c r="H48">
        <v>29.2</v>
      </c>
      <c r="I48">
        <v>29.2</v>
      </c>
      <c r="J48">
        <v>29.3</v>
      </c>
      <c r="K48">
        <v>29.4</v>
      </c>
      <c r="L48">
        <v>29.4</v>
      </c>
      <c r="M48">
        <v>29.4</v>
      </c>
      <c r="N48">
        <v>29.1</v>
      </c>
      <c r="O48">
        <v>29.1</v>
      </c>
      <c r="P48">
        <v>29.1</v>
      </c>
    </row>
    <row r="49" spans="1:16" ht="15" hidden="1">
      <c r="A49" s="88">
        <v>1960</v>
      </c>
      <c r="B49">
        <v>29.3</v>
      </c>
      <c r="C49">
        <v>29.4</v>
      </c>
      <c r="D49">
        <v>29.4</v>
      </c>
      <c r="E49">
        <v>29.5</v>
      </c>
      <c r="F49">
        <v>29.5</v>
      </c>
      <c r="G49">
        <v>29.6</v>
      </c>
      <c r="H49">
        <v>29.6</v>
      </c>
      <c r="I49">
        <v>29.6</v>
      </c>
      <c r="J49">
        <v>29.6</v>
      </c>
      <c r="K49">
        <v>29.8</v>
      </c>
      <c r="L49">
        <v>29.8</v>
      </c>
      <c r="M49">
        <v>29.8</v>
      </c>
      <c r="N49">
        <v>29.6</v>
      </c>
      <c r="O49">
        <v>29.6</v>
      </c>
      <c r="P49">
        <v>29.6</v>
      </c>
    </row>
    <row r="50" spans="1:16" ht="15" hidden="1">
      <c r="A50" s="88">
        <v>1961</v>
      </c>
      <c r="B50">
        <v>29.8</v>
      </c>
      <c r="C50">
        <v>29.8</v>
      </c>
      <c r="D50">
        <v>29.8</v>
      </c>
      <c r="E50">
        <v>29.8</v>
      </c>
      <c r="F50">
        <v>29.8</v>
      </c>
      <c r="G50">
        <v>29.8</v>
      </c>
      <c r="H50">
        <v>30</v>
      </c>
      <c r="I50">
        <v>29.9</v>
      </c>
      <c r="J50">
        <v>30</v>
      </c>
      <c r="K50">
        <v>30</v>
      </c>
      <c r="L50">
        <v>30</v>
      </c>
      <c r="M50">
        <v>30</v>
      </c>
      <c r="N50">
        <v>29.9</v>
      </c>
      <c r="O50">
        <v>29.9</v>
      </c>
      <c r="P50">
        <v>29.9</v>
      </c>
    </row>
    <row r="51" spans="1:16" ht="15" hidden="1">
      <c r="A51" s="88">
        <v>1962</v>
      </c>
      <c r="B51">
        <v>30</v>
      </c>
      <c r="C51">
        <v>30.1</v>
      </c>
      <c r="D51">
        <v>30.1</v>
      </c>
      <c r="E51">
        <v>30.2</v>
      </c>
      <c r="F51">
        <v>30.2</v>
      </c>
      <c r="G51">
        <v>30.2</v>
      </c>
      <c r="H51">
        <v>30.3</v>
      </c>
      <c r="I51">
        <v>30.3</v>
      </c>
      <c r="J51">
        <v>30.4</v>
      </c>
      <c r="K51">
        <v>30.4</v>
      </c>
      <c r="L51">
        <v>30.4</v>
      </c>
      <c r="M51">
        <v>30.4</v>
      </c>
      <c r="N51">
        <v>30.2</v>
      </c>
      <c r="O51">
        <v>30.2</v>
      </c>
      <c r="P51">
        <v>30.2</v>
      </c>
    </row>
    <row r="52" spans="1:16" ht="15" hidden="1">
      <c r="A52" s="88">
        <v>1963</v>
      </c>
      <c r="B52">
        <v>30.4</v>
      </c>
      <c r="C52">
        <v>30.4</v>
      </c>
      <c r="D52">
        <v>30.5</v>
      </c>
      <c r="E52">
        <v>30.5</v>
      </c>
      <c r="F52">
        <v>30.5</v>
      </c>
      <c r="G52">
        <v>30.6</v>
      </c>
      <c r="H52">
        <v>30.7</v>
      </c>
      <c r="I52">
        <v>30.7</v>
      </c>
      <c r="J52">
        <v>30.7</v>
      </c>
      <c r="K52">
        <v>30.8</v>
      </c>
      <c r="L52">
        <v>30.8</v>
      </c>
      <c r="M52">
        <v>30.9</v>
      </c>
      <c r="N52">
        <v>30.6</v>
      </c>
      <c r="O52">
        <v>30.6</v>
      </c>
      <c r="P52">
        <v>30.6</v>
      </c>
    </row>
    <row r="53" spans="1:16" ht="15" hidden="1">
      <c r="A53" s="88">
        <v>1964</v>
      </c>
      <c r="B53">
        <v>30.9</v>
      </c>
      <c r="C53">
        <v>30.9</v>
      </c>
      <c r="D53">
        <v>30.9</v>
      </c>
      <c r="E53">
        <v>30.9</v>
      </c>
      <c r="F53">
        <v>30.9</v>
      </c>
      <c r="G53">
        <v>31</v>
      </c>
      <c r="H53">
        <v>31.1</v>
      </c>
      <c r="I53">
        <v>31</v>
      </c>
      <c r="J53">
        <v>31.1</v>
      </c>
      <c r="K53">
        <v>31.1</v>
      </c>
      <c r="L53">
        <v>31.2</v>
      </c>
      <c r="M53">
        <v>31.2</v>
      </c>
      <c r="N53">
        <v>31</v>
      </c>
      <c r="O53">
        <v>31</v>
      </c>
      <c r="P53">
        <v>31</v>
      </c>
    </row>
    <row r="54" spans="1:16" ht="15" hidden="1">
      <c r="A54" s="88">
        <v>1965</v>
      </c>
      <c r="B54">
        <v>31.2</v>
      </c>
      <c r="C54">
        <v>31.2</v>
      </c>
      <c r="D54">
        <v>31.3</v>
      </c>
      <c r="E54">
        <v>31.4</v>
      </c>
      <c r="F54">
        <v>31.4</v>
      </c>
      <c r="G54">
        <v>31.6</v>
      </c>
      <c r="H54">
        <v>31.6</v>
      </c>
      <c r="I54">
        <v>31.6</v>
      </c>
      <c r="J54">
        <v>31.6</v>
      </c>
      <c r="K54">
        <v>31.7</v>
      </c>
      <c r="L54">
        <v>31.7</v>
      </c>
      <c r="M54">
        <v>31.8</v>
      </c>
      <c r="N54">
        <v>31.5</v>
      </c>
      <c r="O54">
        <v>31.5</v>
      </c>
      <c r="P54">
        <v>31.5</v>
      </c>
    </row>
    <row r="55" spans="1:16" ht="15" hidden="1">
      <c r="A55" s="88">
        <v>1966</v>
      </c>
      <c r="B55">
        <v>31.8</v>
      </c>
      <c r="C55">
        <v>32</v>
      </c>
      <c r="D55">
        <v>32.1</v>
      </c>
      <c r="E55">
        <v>32.299999999999997</v>
      </c>
      <c r="F55">
        <v>32.299999999999997</v>
      </c>
      <c r="G55">
        <v>32.4</v>
      </c>
      <c r="H55">
        <v>32.5</v>
      </c>
      <c r="I55">
        <v>32.700000000000003</v>
      </c>
      <c r="J55">
        <v>32.700000000000003</v>
      </c>
      <c r="K55">
        <v>32.9</v>
      </c>
      <c r="L55">
        <v>32.9</v>
      </c>
      <c r="M55">
        <v>32.9</v>
      </c>
      <c r="N55">
        <v>32.4</v>
      </c>
      <c r="O55">
        <v>32.4</v>
      </c>
      <c r="P55">
        <v>32.4</v>
      </c>
    </row>
    <row r="56" spans="1:16" ht="15" hidden="1">
      <c r="A56" s="88">
        <v>1967</v>
      </c>
      <c r="B56">
        <v>32.9</v>
      </c>
      <c r="C56">
        <v>32.9</v>
      </c>
      <c r="D56">
        <v>33</v>
      </c>
      <c r="E56">
        <v>33.1</v>
      </c>
      <c r="F56">
        <v>33.200000000000003</v>
      </c>
      <c r="G56">
        <v>33.299999999999997</v>
      </c>
      <c r="H56">
        <v>33.4</v>
      </c>
      <c r="I56">
        <v>33.5</v>
      </c>
      <c r="J56">
        <v>33.6</v>
      </c>
      <c r="K56">
        <v>33.700000000000003</v>
      </c>
      <c r="L56">
        <v>33.799999999999997</v>
      </c>
      <c r="M56">
        <v>33.9</v>
      </c>
      <c r="N56">
        <v>33.4</v>
      </c>
      <c r="O56">
        <v>33.4</v>
      </c>
      <c r="P56">
        <v>33.4</v>
      </c>
    </row>
    <row r="57" spans="1:16" ht="15" hidden="1">
      <c r="A57" s="88">
        <v>1968</v>
      </c>
      <c r="B57">
        <v>34.1</v>
      </c>
      <c r="C57">
        <v>34.200000000000003</v>
      </c>
      <c r="D57">
        <v>34.299999999999997</v>
      </c>
      <c r="E57">
        <v>34.4</v>
      </c>
      <c r="F57">
        <v>34.5</v>
      </c>
      <c r="G57">
        <v>34.700000000000003</v>
      </c>
      <c r="H57">
        <v>34.9</v>
      </c>
      <c r="I57">
        <v>35</v>
      </c>
      <c r="J57">
        <v>35.1</v>
      </c>
      <c r="K57">
        <v>35.299999999999997</v>
      </c>
      <c r="L57">
        <v>35.4</v>
      </c>
      <c r="M57">
        <v>35.5</v>
      </c>
      <c r="N57">
        <v>34.799999999999997</v>
      </c>
      <c r="O57">
        <v>34.799999999999997</v>
      </c>
      <c r="P57">
        <v>34.799999999999997</v>
      </c>
    </row>
    <row r="58" spans="1:16" ht="15" hidden="1">
      <c r="A58" s="88">
        <v>1969</v>
      </c>
      <c r="B58">
        <v>35.6</v>
      </c>
      <c r="C58">
        <v>35.799999999999997</v>
      </c>
      <c r="D58">
        <v>36.1</v>
      </c>
      <c r="E58">
        <v>36.299999999999997</v>
      </c>
      <c r="F58">
        <v>36.4</v>
      </c>
      <c r="G58">
        <v>36.6</v>
      </c>
      <c r="H58">
        <v>36.799999999999997</v>
      </c>
      <c r="I58">
        <v>37</v>
      </c>
      <c r="J58">
        <v>37.1</v>
      </c>
      <c r="K58">
        <v>37.299999999999997</v>
      </c>
      <c r="L58">
        <v>37.5</v>
      </c>
      <c r="M58">
        <v>37.700000000000003</v>
      </c>
      <c r="N58">
        <v>36.700000000000003</v>
      </c>
      <c r="O58">
        <v>36.700000000000003</v>
      </c>
      <c r="P58">
        <v>36.700000000000003</v>
      </c>
    </row>
    <row r="59" spans="1:16" ht="15" hidden="1">
      <c r="A59" s="88">
        <v>1970</v>
      </c>
      <c r="B59">
        <v>37.799999999999997</v>
      </c>
      <c r="C59">
        <v>38</v>
      </c>
      <c r="D59">
        <v>38.200000000000003</v>
      </c>
      <c r="E59">
        <v>38.5</v>
      </c>
      <c r="F59">
        <v>38.6</v>
      </c>
      <c r="G59">
        <v>38.799999999999997</v>
      </c>
      <c r="H59">
        <v>39</v>
      </c>
      <c r="I59">
        <v>39</v>
      </c>
      <c r="J59">
        <v>39.200000000000003</v>
      </c>
      <c r="K59">
        <v>39.4</v>
      </c>
      <c r="L59">
        <v>39.6</v>
      </c>
      <c r="M59">
        <v>39.799999999999997</v>
      </c>
      <c r="N59">
        <v>38.799999999999997</v>
      </c>
      <c r="O59">
        <v>38.799999999999997</v>
      </c>
      <c r="P59">
        <v>38.799999999999997</v>
      </c>
    </row>
    <row r="60" spans="1:16" ht="15" hidden="1">
      <c r="A60" s="88">
        <v>1971</v>
      </c>
      <c r="B60">
        <v>39.799999999999997</v>
      </c>
      <c r="C60">
        <v>39.9</v>
      </c>
      <c r="D60">
        <v>40</v>
      </c>
      <c r="E60">
        <v>40.1</v>
      </c>
      <c r="F60">
        <v>40.299999999999997</v>
      </c>
      <c r="G60">
        <v>40.6</v>
      </c>
      <c r="H60">
        <v>40.700000000000003</v>
      </c>
      <c r="I60">
        <v>40.799999999999997</v>
      </c>
      <c r="J60">
        <v>40.799999999999997</v>
      </c>
      <c r="K60">
        <v>40.9</v>
      </c>
      <c r="L60">
        <v>40.9</v>
      </c>
      <c r="M60">
        <v>41.1</v>
      </c>
      <c r="N60">
        <v>40.5</v>
      </c>
      <c r="O60">
        <v>40.5</v>
      </c>
      <c r="P60">
        <v>40.5</v>
      </c>
    </row>
    <row r="61" spans="1:16" ht="15" hidden="1">
      <c r="A61" s="88">
        <v>1972</v>
      </c>
      <c r="B61">
        <v>41.1</v>
      </c>
      <c r="C61">
        <v>41.3</v>
      </c>
      <c r="D61">
        <v>41.4</v>
      </c>
      <c r="E61">
        <v>41.5</v>
      </c>
      <c r="F61">
        <v>41.6</v>
      </c>
      <c r="G61">
        <v>41.7</v>
      </c>
      <c r="H61">
        <v>41.9</v>
      </c>
      <c r="I61">
        <v>42</v>
      </c>
      <c r="J61">
        <v>42.1</v>
      </c>
      <c r="K61">
        <v>42.3</v>
      </c>
      <c r="L61">
        <v>42.4</v>
      </c>
      <c r="M61">
        <v>42.5</v>
      </c>
      <c r="N61">
        <v>41.8</v>
      </c>
      <c r="O61">
        <v>41.8</v>
      </c>
      <c r="P61">
        <v>41.8</v>
      </c>
    </row>
    <row r="62" spans="1:16" ht="15" hidden="1">
      <c r="A62" s="88">
        <v>1973</v>
      </c>
      <c r="B62">
        <v>42.6</v>
      </c>
      <c r="C62">
        <v>42.9</v>
      </c>
      <c r="D62">
        <v>43.3</v>
      </c>
      <c r="E62">
        <v>43.6</v>
      </c>
      <c r="F62">
        <v>43.9</v>
      </c>
      <c r="G62">
        <v>44.2</v>
      </c>
      <c r="H62">
        <v>44.3</v>
      </c>
      <c r="I62">
        <v>45.1</v>
      </c>
      <c r="J62">
        <v>45.2</v>
      </c>
      <c r="K62">
        <v>45.6</v>
      </c>
      <c r="L62">
        <v>45.9</v>
      </c>
      <c r="M62">
        <v>46.2</v>
      </c>
      <c r="N62">
        <v>44.4</v>
      </c>
      <c r="O62">
        <v>44.4</v>
      </c>
      <c r="P62">
        <v>44.4</v>
      </c>
    </row>
    <row r="63" spans="1:16" ht="15" hidden="1">
      <c r="A63" s="88">
        <v>1974</v>
      </c>
      <c r="B63">
        <v>46.6</v>
      </c>
      <c r="C63">
        <v>47.2</v>
      </c>
      <c r="D63">
        <v>47.8</v>
      </c>
      <c r="E63">
        <v>48</v>
      </c>
      <c r="F63">
        <v>48.6</v>
      </c>
      <c r="G63">
        <v>49</v>
      </c>
      <c r="H63">
        <v>49.4</v>
      </c>
      <c r="I63">
        <v>50</v>
      </c>
      <c r="J63">
        <v>50.6</v>
      </c>
      <c r="K63">
        <v>51.1</v>
      </c>
      <c r="L63">
        <v>51.5</v>
      </c>
      <c r="M63">
        <v>51.9</v>
      </c>
      <c r="N63">
        <v>49.3</v>
      </c>
      <c r="O63">
        <v>49.3</v>
      </c>
      <c r="P63">
        <v>49.3</v>
      </c>
    </row>
    <row r="64" spans="1:16" ht="15" hidden="1">
      <c r="A64" s="88">
        <v>1975</v>
      </c>
      <c r="B64">
        <v>52.1</v>
      </c>
      <c r="C64">
        <v>52.5</v>
      </c>
      <c r="D64">
        <v>52.7</v>
      </c>
      <c r="E64">
        <v>52.9</v>
      </c>
      <c r="F64">
        <v>53.2</v>
      </c>
      <c r="G64">
        <v>53.6</v>
      </c>
      <c r="H64">
        <v>54.2</v>
      </c>
      <c r="I64">
        <v>54.3</v>
      </c>
      <c r="J64">
        <v>54.6</v>
      </c>
      <c r="K64">
        <v>54.9</v>
      </c>
      <c r="L64">
        <v>55.3</v>
      </c>
      <c r="M64">
        <v>55.5</v>
      </c>
      <c r="N64">
        <v>53.8</v>
      </c>
      <c r="O64">
        <v>53.8</v>
      </c>
      <c r="P64">
        <v>53.8</v>
      </c>
    </row>
    <row r="65" spans="1:17" ht="15" hidden="1">
      <c r="A65" s="88">
        <v>1976</v>
      </c>
      <c r="B65">
        <v>55.6</v>
      </c>
      <c r="C65">
        <v>55.8</v>
      </c>
      <c r="D65">
        <v>55.9</v>
      </c>
      <c r="E65">
        <v>56.1</v>
      </c>
      <c r="F65">
        <v>56.5</v>
      </c>
      <c r="G65">
        <v>56.8</v>
      </c>
      <c r="H65">
        <v>57.1</v>
      </c>
      <c r="I65">
        <v>57.4</v>
      </c>
      <c r="J65">
        <v>57.6</v>
      </c>
      <c r="K65">
        <v>57.9</v>
      </c>
      <c r="L65">
        <v>58</v>
      </c>
      <c r="M65">
        <v>58.2</v>
      </c>
      <c r="N65">
        <v>56.9</v>
      </c>
      <c r="O65">
        <v>56.9</v>
      </c>
      <c r="P65">
        <v>56.9</v>
      </c>
    </row>
    <row r="66" spans="1:17" ht="15" hidden="1">
      <c r="A66" s="88">
        <v>1977</v>
      </c>
      <c r="B66">
        <v>58.5</v>
      </c>
      <c r="C66">
        <v>59.1</v>
      </c>
      <c r="D66">
        <v>59.5</v>
      </c>
      <c r="E66">
        <v>60</v>
      </c>
      <c r="F66">
        <v>60.3</v>
      </c>
      <c r="G66">
        <v>60.7</v>
      </c>
      <c r="H66">
        <v>61</v>
      </c>
      <c r="I66">
        <v>61.2</v>
      </c>
      <c r="J66">
        <v>61.4</v>
      </c>
      <c r="K66">
        <v>61.6</v>
      </c>
      <c r="L66">
        <v>61.9</v>
      </c>
      <c r="M66">
        <v>62.1</v>
      </c>
      <c r="N66">
        <v>60.6</v>
      </c>
      <c r="O66">
        <v>60.6</v>
      </c>
      <c r="P66">
        <v>60.6</v>
      </c>
    </row>
    <row r="67" spans="1:17" ht="15" hidden="1">
      <c r="A67" s="88">
        <v>1978</v>
      </c>
      <c r="B67">
        <v>62.5</v>
      </c>
      <c r="C67">
        <v>62.9</v>
      </c>
      <c r="D67">
        <v>63.4</v>
      </c>
      <c r="E67">
        <v>63.9</v>
      </c>
      <c r="F67">
        <v>64.5</v>
      </c>
      <c r="G67">
        <v>65.2</v>
      </c>
      <c r="H67">
        <v>65.7</v>
      </c>
      <c r="I67">
        <v>66</v>
      </c>
      <c r="J67">
        <v>66.5</v>
      </c>
      <c r="K67">
        <v>67.099999999999994</v>
      </c>
      <c r="L67">
        <v>67.400000000000006</v>
      </c>
      <c r="M67">
        <v>67.7</v>
      </c>
      <c r="N67">
        <v>65.2</v>
      </c>
      <c r="O67">
        <v>65.2</v>
      </c>
      <c r="P67">
        <v>65.2</v>
      </c>
    </row>
    <row r="68" spans="1:17" ht="15" hidden="1">
      <c r="A68" s="88">
        <v>1979</v>
      </c>
      <c r="B68">
        <v>68.3</v>
      </c>
      <c r="C68">
        <v>69.099999999999994</v>
      </c>
      <c r="D68">
        <v>69.8</v>
      </c>
      <c r="E68">
        <v>70.599999999999994</v>
      </c>
      <c r="F68">
        <v>71.5</v>
      </c>
      <c r="G68">
        <v>72.3</v>
      </c>
      <c r="H68">
        <v>73.099999999999994</v>
      </c>
      <c r="I68">
        <v>73.8</v>
      </c>
      <c r="J68">
        <v>74.599999999999994</v>
      </c>
      <c r="K68">
        <v>75.2</v>
      </c>
      <c r="L68">
        <v>75.900000000000006</v>
      </c>
      <c r="M68">
        <v>76.7</v>
      </c>
      <c r="N68">
        <v>72.599999999999994</v>
      </c>
      <c r="O68">
        <v>72.599999999999994</v>
      </c>
      <c r="P68">
        <v>72.599999999999994</v>
      </c>
    </row>
    <row r="69" spans="1:17" ht="15" hidden="1">
      <c r="A69" s="88">
        <v>1980</v>
      </c>
      <c r="B69">
        <v>77.8</v>
      </c>
      <c r="C69">
        <v>78.900000000000006</v>
      </c>
      <c r="D69">
        <v>80.099999999999994</v>
      </c>
      <c r="E69">
        <v>81</v>
      </c>
      <c r="F69">
        <v>81.8</v>
      </c>
      <c r="G69">
        <v>82.7</v>
      </c>
      <c r="H69">
        <v>82.7</v>
      </c>
      <c r="I69">
        <v>83.3</v>
      </c>
      <c r="J69">
        <v>84</v>
      </c>
      <c r="K69">
        <v>84.8</v>
      </c>
      <c r="L69">
        <v>85.5</v>
      </c>
      <c r="M69">
        <v>86.3</v>
      </c>
      <c r="N69">
        <v>82.4</v>
      </c>
      <c r="O69">
        <v>82.4</v>
      </c>
      <c r="P69">
        <v>82.4</v>
      </c>
    </row>
    <row r="70" spans="1:17" ht="15" hidden="1">
      <c r="A70" s="88">
        <v>1981</v>
      </c>
      <c r="B70">
        <v>87</v>
      </c>
      <c r="C70">
        <v>87.9</v>
      </c>
      <c r="D70">
        <v>88.5</v>
      </c>
      <c r="E70">
        <v>89.1</v>
      </c>
      <c r="F70">
        <v>89.8</v>
      </c>
      <c r="G70">
        <v>90.6</v>
      </c>
      <c r="H70">
        <v>91.6</v>
      </c>
      <c r="I70">
        <v>92.3</v>
      </c>
      <c r="J70">
        <v>93.2</v>
      </c>
      <c r="K70">
        <v>93.4</v>
      </c>
      <c r="L70">
        <v>93.7</v>
      </c>
      <c r="M70">
        <v>94</v>
      </c>
      <c r="N70">
        <v>90.9</v>
      </c>
      <c r="O70">
        <v>90.9</v>
      </c>
      <c r="P70">
        <v>90.9</v>
      </c>
    </row>
    <row r="71" spans="1:17" ht="15" hidden="1">
      <c r="A71" s="88">
        <v>1982</v>
      </c>
      <c r="B71">
        <v>94.3</v>
      </c>
      <c r="C71">
        <v>94.6</v>
      </c>
      <c r="D71">
        <v>94.5</v>
      </c>
      <c r="E71">
        <v>94.9</v>
      </c>
      <c r="F71">
        <v>95.8</v>
      </c>
      <c r="G71">
        <v>97</v>
      </c>
      <c r="H71">
        <v>97.5</v>
      </c>
      <c r="I71">
        <v>97.7</v>
      </c>
      <c r="J71">
        <v>97.9</v>
      </c>
      <c r="K71">
        <v>98.2</v>
      </c>
      <c r="L71">
        <v>98</v>
      </c>
      <c r="M71">
        <v>97.6</v>
      </c>
      <c r="N71">
        <v>96.5</v>
      </c>
      <c r="O71">
        <v>96.5</v>
      </c>
      <c r="P71">
        <v>96.5</v>
      </c>
    </row>
    <row r="72" spans="1:17" ht="15" hidden="1">
      <c r="A72" s="88">
        <v>1983</v>
      </c>
      <c r="B72">
        <v>97.8</v>
      </c>
      <c r="C72">
        <v>97.9</v>
      </c>
      <c r="D72">
        <v>97.9</v>
      </c>
      <c r="E72">
        <v>98.6</v>
      </c>
      <c r="F72">
        <v>99.2</v>
      </c>
      <c r="G72">
        <v>99.5</v>
      </c>
      <c r="H72">
        <v>99.9</v>
      </c>
      <c r="I72">
        <v>100.2</v>
      </c>
      <c r="J72">
        <v>100.7</v>
      </c>
      <c r="K72">
        <v>101</v>
      </c>
      <c r="L72">
        <v>101.2</v>
      </c>
      <c r="M72">
        <v>101.3</v>
      </c>
      <c r="N72">
        <v>99.6</v>
      </c>
      <c r="O72">
        <v>99.6</v>
      </c>
      <c r="P72">
        <v>99.6</v>
      </c>
    </row>
    <row r="73" spans="1:17" ht="15" hidden="1">
      <c r="A73" s="88">
        <v>1984</v>
      </c>
      <c r="B73">
        <v>101.9</v>
      </c>
      <c r="C73">
        <v>102.4</v>
      </c>
      <c r="D73">
        <v>102.6</v>
      </c>
      <c r="E73">
        <v>103.1</v>
      </c>
      <c r="F73">
        <v>103.4</v>
      </c>
      <c r="G73">
        <v>103.7</v>
      </c>
      <c r="H73">
        <v>104.1</v>
      </c>
      <c r="I73">
        <v>104.5</v>
      </c>
      <c r="J73">
        <v>105</v>
      </c>
      <c r="K73">
        <v>105.3</v>
      </c>
      <c r="L73">
        <v>105.3</v>
      </c>
      <c r="M73">
        <v>105.3</v>
      </c>
      <c r="N73">
        <v>103.9</v>
      </c>
      <c r="O73">
        <v>103.9</v>
      </c>
      <c r="P73">
        <v>103.9</v>
      </c>
    </row>
    <row r="74" spans="1:17" ht="15">
      <c r="A74" s="88">
        <v>1985</v>
      </c>
      <c r="B74">
        <v>105.5</v>
      </c>
      <c r="C74">
        <v>106</v>
      </c>
      <c r="D74">
        <v>106.4</v>
      </c>
      <c r="E74">
        <v>106.9</v>
      </c>
      <c r="F74">
        <v>107.3</v>
      </c>
      <c r="G74">
        <v>107.6</v>
      </c>
      <c r="H74">
        <v>107.8</v>
      </c>
      <c r="I74">
        <v>108</v>
      </c>
      <c r="J74">
        <v>108.3</v>
      </c>
      <c r="K74">
        <v>108.7</v>
      </c>
      <c r="L74">
        <v>109</v>
      </c>
      <c r="M74">
        <v>109.3</v>
      </c>
      <c r="N74">
        <v>107.6</v>
      </c>
      <c r="O74">
        <v>107.6</v>
      </c>
      <c r="P74">
        <v>107.6</v>
      </c>
      <c r="Q74">
        <v>232.95699999999999</v>
      </c>
    </row>
    <row r="75" spans="1:17" ht="15">
      <c r="A75" s="88">
        <v>1986</v>
      </c>
      <c r="B75">
        <v>109.6</v>
      </c>
      <c r="C75">
        <v>109.3</v>
      </c>
      <c r="D75">
        <v>108.8</v>
      </c>
      <c r="E75">
        <v>108.6</v>
      </c>
      <c r="F75">
        <v>108.9</v>
      </c>
      <c r="G75">
        <v>109.5</v>
      </c>
      <c r="H75">
        <v>109.5</v>
      </c>
      <c r="I75">
        <v>109.7</v>
      </c>
      <c r="J75">
        <v>110.2</v>
      </c>
      <c r="K75">
        <v>110.3</v>
      </c>
      <c r="L75">
        <v>110.4</v>
      </c>
      <c r="M75">
        <v>110.5</v>
      </c>
      <c r="N75">
        <v>109.6</v>
      </c>
      <c r="O75">
        <v>109.6</v>
      </c>
      <c r="P75">
        <v>109.6</v>
      </c>
      <c r="Q75">
        <v>232.95699999999999</v>
      </c>
    </row>
    <row r="76" spans="1:17" ht="15">
      <c r="A76" s="88">
        <v>1987</v>
      </c>
      <c r="B76">
        <v>111.2</v>
      </c>
      <c r="C76">
        <v>111.6</v>
      </c>
      <c r="D76">
        <v>112.1</v>
      </c>
      <c r="E76">
        <v>112.7</v>
      </c>
      <c r="F76">
        <v>113.1</v>
      </c>
      <c r="G76">
        <v>113.5</v>
      </c>
      <c r="H76">
        <v>113.8</v>
      </c>
      <c r="I76">
        <v>114.4</v>
      </c>
      <c r="J76">
        <v>115</v>
      </c>
      <c r="K76">
        <v>115.3</v>
      </c>
      <c r="L76">
        <v>115.4</v>
      </c>
      <c r="M76">
        <v>115.4</v>
      </c>
      <c r="N76">
        <v>113.6</v>
      </c>
      <c r="O76">
        <v>113.6</v>
      </c>
      <c r="P76">
        <v>113.6</v>
      </c>
      <c r="Q76">
        <v>232.95699999999999</v>
      </c>
    </row>
    <row r="77" spans="1:17" ht="15">
      <c r="A77" s="88">
        <v>1988</v>
      </c>
      <c r="B77">
        <v>115.7</v>
      </c>
      <c r="C77">
        <v>116</v>
      </c>
      <c r="D77">
        <v>116.5</v>
      </c>
      <c r="E77">
        <v>117.1</v>
      </c>
      <c r="F77">
        <v>117.5</v>
      </c>
      <c r="G77">
        <v>118</v>
      </c>
      <c r="H77">
        <v>118.5</v>
      </c>
      <c r="I77">
        <v>119</v>
      </c>
      <c r="J77">
        <v>119.8</v>
      </c>
      <c r="K77">
        <v>120.2</v>
      </c>
      <c r="L77">
        <v>120.3</v>
      </c>
      <c r="M77">
        <v>120.5</v>
      </c>
      <c r="N77">
        <v>118.3</v>
      </c>
      <c r="O77">
        <v>118.3</v>
      </c>
      <c r="P77">
        <v>118.3</v>
      </c>
      <c r="Q77">
        <v>232.95699999999999</v>
      </c>
    </row>
    <row r="78" spans="1:17" ht="15">
      <c r="A78" s="88">
        <v>1989</v>
      </c>
      <c r="B78">
        <v>121.1</v>
      </c>
      <c r="C78">
        <v>121.6</v>
      </c>
      <c r="D78">
        <v>122.3</v>
      </c>
      <c r="E78">
        <v>123.1</v>
      </c>
      <c r="F78">
        <v>123.8</v>
      </c>
      <c r="G78">
        <v>124.1</v>
      </c>
      <c r="H78">
        <v>124.4</v>
      </c>
      <c r="I78">
        <v>124.6</v>
      </c>
      <c r="J78">
        <v>125</v>
      </c>
      <c r="K78">
        <v>125.6</v>
      </c>
      <c r="L78">
        <v>125.9</v>
      </c>
      <c r="M78">
        <v>126.1</v>
      </c>
      <c r="N78">
        <v>124</v>
      </c>
      <c r="O78">
        <v>124</v>
      </c>
      <c r="P78">
        <v>124</v>
      </c>
      <c r="Q78">
        <v>232.95699999999999</v>
      </c>
    </row>
    <row r="79" spans="1:17" ht="15">
      <c r="A79" s="88">
        <v>1990</v>
      </c>
      <c r="B79">
        <v>127.4</v>
      </c>
      <c r="C79">
        <v>128</v>
      </c>
      <c r="D79">
        <v>128.69999999999999</v>
      </c>
      <c r="E79">
        <v>128.9</v>
      </c>
      <c r="F79">
        <v>129.19999999999999</v>
      </c>
      <c r="G79">
        <v>129.9</v>
      </c>
      <c r="H79">
        <v>130.4</v>
      </c>
      <c r="I79">
        <v>131.6</v>
      </c>
      <c r="J79">
        <v>132.69999999999999</v>
      </c>
      <c r="K79">
        <v>133.5</v>
      </c>
      <c r="L79">
        <v>133.80000000000001</v>
      </c>
      <c r="M79">
        <v>133.80000000000001</v>
      </c>
      <c r="N79">
        <v>130.69999999999999</v>
      </c>
      <c r="O79">
        <v>130.69999999999999</v>
      </c>
      <c r="P79">
        <v>130.69999999999999</v>
      </c>
      <c r="Q79">
        <v>232.95699999999999</v>
      </c>
    </row>
    <row r="80" spans="1:17" ht="15">
      <c r="A80" s="88">
        <v>1991</v>
      </c>
      <c r="B80">
        <v>134.6</v>
      </c>
      <c r="C80">
        <v>134.80000000000001</v>
      </c>
      <c r="D80">
        <v>135</v>
      </c>
      <c r="E80">
        <v>135.19999999999999</v>
      </c>
      <c r="F80">
        <v>135.6</v>
      </c>
      <c r="G80">
        <v>136</v>
      </c>
      <c r="H80">
        <v>136.19999999999999</v>
      </c>
      <c r="I80">
        <v>136.6</v>
      </c>
      <c r="J80">
        <v>137.19999999999999</v>
      </c>
      <c r="K80">
        <v>137.4</v>
      </c>
      <c r="L80">
        <v>137.80000000000001</v>
      </c>
      <c r="M80">
        <v>137.9</v>
      </c>
      <c r="N80">
        <v>136.19999999999999</v>
      </c>
      <c r="O80">
        <v>136.19999999999999</v>
      </c>
      <c r="P80">
        <v>136.19999999999999</v>
      </c>
      <c r="Q80">
        <v>232.95699999999999</v>
      </c>
    </row>
    <row r="81" spans="1:17" ht="15">
      <c r="A81" s="88">
        <v>1992</v>
      </c>
      <c r="B81">
        <v>138.1</v>
      </c>
      <c r="C81">
        <v>138.6</v>
      </c>
      <c r="D81">
        <v>139.30000000000001</v>
      </c>
      <c r="E81">
        <v>139.5</v>
      </c>
      <c r="F81">
        <v>139.69999999999999</v>
      </c>
      <c r="G81">
        <v>140.19999999999999</v>
      </c>
      <c r="H81">
        <v>140.5</v>
      </c>
      <c r="I81">
        <v>140.9</v>
      </c>
      <c r="J81">
        <v>141.30000000000001</v>
      </c>
      <c r="K81">
        <v>141.80000000000001</v>
      </c>
      <c r="L81">
        <v>142</v>
      </c>
      <c r="M81">
        <v>141.9</v>
      </c>
      <c r="N81">
        <v>140.30000000000001</v>
      </c>
      <c r="O81">
        <v>140.30000000000001</v>
      </c>
      <c r="P81">
        <v>140.30000000000001</v>
      </c>
      <c r="Q81">
        <v>232.95699999999999</v>
      </c>
    </row>
    <row r="82" spans="1:17" ht="15">
      <c r="A82" s="88">
        <v>1993</v>
      </c>
      <c r="B82">
        <v>142.6</v>
      </c>
      <c r="C82">
        <v>143.1</v>
      </c>
      <c r="D82">
        <v>143.6</v>
      </c>
      <c r="E82">
        <v>144</v>
      </c>
      <c r="F82">
        <v>144.19999999999999</v>
      </c>
      <c r="G82">
        <v>144.4</v>
      </c>
      <c r="H82">
        <v>144.4</v>
      </c>
      <c r="I82">
        <v>144.80000000000001</v>
      </c>
      <c r="J82">
        <v>145.1</v>
      </c>
      <c r="K82">
        <v>145.69999999999999</v>
      </c>
      <c r="L82">
        <v>145.80000000000001</v>
      </c>
      <c r="M82">
        <v>145.80000000000001</v>
      </c>
      <c r="N82">
        <v>144.5</v>
      </c>
      <c r="O82">
        <v>144.5</v>
      </c>
      <c r="P82">
        <v>144.5</v>
      </c>
      <c r="Q82">
        <v>232.95699999999999</v>
      </c>
    </row>
    <row r="83" spans="1:17" ht="15">
      <c r="A83" s="88">
        <v>1994</v>
      </c>
      <c r="B83">
        <v>146.19999999999999</v>
      </c>
      <c r="C83">
        <v>146.69999999999999</v>
      </c>
      <c r="D83">
        <v>147.19999999999999</v>
      </c>
      <c r="E83">
        <v>147.4</v>
      </c>
      <c r="F83">
        <v>147.5</v>
      </c>
      <c r="G83">
        <v>148</v>
      </c>
      <c r="H83">
        <v>148.4</v>
      </c>
      <c r="I83">
        <v>149</v>
      </c>
      <c r="J83">
        <v>149.4</v>
      </c>
      <c r="K83">
        <v>149.5</v>
      </c>
      <c r="L83">
        <v>149.69999999999999</v>
      </c>
      <c r="M83">
        <v>149.69999999999999</v>
      </c>
      <c r="N83">
        <v>148.19999999999999</v>
      </c>
      <c r="O83">
        <v>148.19999999999999</v>
      </c>
      <c r="P83">
        <v>148.19999999999999</v>
      </c>
      <c r="Q83">
        <v>232.95699999999999</v>
      </c>
    </row>
    <row r="84" spans="1:17" ht="15">
      <c r="A84" s="88">
        <v>1995</v>
      </c>
      <c r="B84">
        <v>150.30000000000001</v>
      </c>
      <c r="C84">
        <v>150.9</v>
      </c>
      <c r="D84">
        <v>151.4</v>
      </c>
      <c r="E84">
        <v>151.9</v>
      </c>
      <c r="F84">
        <v>152.19999999999999</v>
      </c>
      <c r="G84">
        <v>152.5</v>
      </c>
      <c r="H84">
        <v>152.5</v>
      </c>
      <c r="I84">
        <v>152.9</v>
      </c>
      <c r="J84">
        <v>153.19999999999999</v>
      </c>
      <c r="K84">
        <v>153.69999999999999</v>
      </c>
      <c r="L84">
        <v>153.6</v>
      </c>
      <c r="M84">
        <v>153.5</v>
      </c>
      <c r="N84">
        <v>152.4</v>
      </c>
      <c r="O84">
        <v>152.4</v>
      </c>
      <c r="P84">
        <v>152.4</v>
      </c>
      <c r="Q84">
        <v>232.95699999999999</v>
      </c>
    </row>
    <row r="85" spans="1:17" ht="15">
      <c r="A85" s="88">
        <v>1996</v>
      </c>
      <c r="B85">
        <v>154.4</v>
      </c>
      <c r="C85">
        <v>154.9</v>
      </c>
      <c r="D85">
        <v>155.69999999999999</v>
      </c>
      <c r="E85">
        <v>156.30000000000001</v>
      </c>
      <c r="F85">
        <v>156.6</v>
      </c>
      <c r="G85">
        <v>156.69999999999999</v>
      </c>
      <c r="H85">
        <v>157</v>
      </c>
      <c r="I85">
        <v>157.30000000000001</v>
      </c>
      <c r="J85">
        <v>157.80000000000001</v>
      </c>
      <c r="K85">
        <v>158.30000000000001</v>
      </c>
      <c r="L85">
        <v>158.6</v>
      </c>
      <c r="M85">
        <v>158.6</v>
      </c>
      <c r="N85">
        <v>156.9</v>
      </c>
      <c r="O85">
        <v>156.9</v>
      </c>
      <c r="P85">
        <v>156.9</v>
      </c>
      <c r="Q85">
        <v>232.95699999999999</v>
      </c>
    </row>
    <row r="86" spans="1:17" ht="15">
      <c r="A86" s="88">
        <v>1997</v>
      </c>
      <c r="B86">
        <v>159.1</v>
      </c>
      <c r="C86">
        <v>159.6</v>
      </c>
      <c r="D86">
        <v>160</v>
      </c>
      <c r="E86">
        <v>160.19999999999999</v>
      </c>
      <c r="F86">
        <v>160.1</v>
      </c>
      <c r="G86">
        <v>160.30000000000001</v>
      </c>
      <c r="H86">
        <v>160.5</v>
      </c>
      <c r="I86">
        <v>160.80000000000001</v>
      </c>
      <c r="J86">
        <v>161.19999999999999</v>
      </c>
      <c r="K86">
        <v>161.6</v>
      </c>
      <c r="L86">
        <v>161.5</v>
      </c>
      <c r="M86">
        <v>161.30000000000001</v>
      </c>
      <c r="N86">
        <v>160.5</v>
      </c>
      <c r="O86">
        <v>160.5</v>
      </c>
      <c r="P86">
        <v>160.5</v>
      </c>
      <c r="Q86">
        <v>232.95699999999999</v>
      </c>
    </row>
    <row r="87" spans="1:17" ht="15">
      <c r="A87" s="88">
        <v>1998</v>
      </c>
      <c r="B87">
        <v>161.6</v>
      </c>
      <c r="C87">
        <v>161.9</v>
      </c>
      <c r="D87">
        <v>162.19999999999999</v>
      </c>
      <c r="E87">
        <v>162.5</v>
      </c>
      <c r="F87">
        <v>162.80000000000001</v>
      </c>
      <c r="G87">
        <v>163</v>
      </c>
      <c r="H87">
        <v>163.19999999999999</v>
      </c>
      <c r="I87">
        <v>163.4</v>
      </c>
      <c r="J87">
        <v>163.6</v>
      </c>
      <c r="K87">
        <v>164</v>
      </c>
      <c r="L87">
        <v>164</v>
      </c>
      <c r="M87">
        <v>163.9</v>
      </c>
      <c r="N87">
        <v>163</v>
      </c>
      <c r="O87">
        <v>163</v>
      </c>
      <c r="P87">
        <v>163</v>
      </c>
      <c r="Q87">
        <v>232.95699999999999</v>
      </c>
    </row>
    <row r="88" spans="1:17" ht="15">
      <c r="A88" s="88">
        <v>1999</v>
      </c>
      <c r="B88">
        <v>164.3</v>
      </c>
      <c r="C88">
        <v>164.5</v>
      </c>
      <c r="D88">
        <v>165</v>
      </c>
      <c r="E88">
        <v>166.2</v>
      </c>
      <c r="F88">
        <v>166.2</v>
      </c>
      <c r="G88">
        <v>166.2</v>
      </c>
      <c r="H88">
        <v>166.7</v>
      </c>
      <c r="I88">
        <v>167.1</v>
      </c>
      <c r="J88">
        <v>167.9</v>
      </c>
      <c r="K88">
        <v>168.2</v>
      </c>
      <c r="L88">
        <v>168.3</v>
      </c>
      <c r="M88">
        <v>168.3</v>
      </c>
      <c r="N88">
        <v>166.6</v>
      </c>
      <c r="O88">
        <v>166.6</v>
      </c>
      <c r="P88">
        <v>166.6</v>
      </c>
      <c r="Q88">
        <v>232.95699999999999</v>
      </c>
    </row>
    <row r="89" spans="1:17" ht="15">
      <c r="A89" s="88">
        <v>2000</v>
      </c>
      <c r="B89">
        <v>168.8</v>
      </c>
      <c r="C89">
        <v>169.8</v>
      </c>
      <c r="D89">
        <v>171.2</v>
      </c>
      <c r="E89">
        <v>171.3</v>
      </c>
      <c r="F89">
        <v>171.5</v>
      </c>
      <c r="G89">
        <v>172.4</v>
      </c>
      <c r="H89">
        <v>172.8</v>
      </c>
      <c r="I89">
        <v>172.8</v>
      </c>
      <c r="J89">
        <v>173.7</v>
      </c>
      <c r="K89">
        <v>174</v>
      </c>
      <c r="L89">
        <v>174.1</v>
      </c>
      <c r="M89">
        <v>174</v>
      </c>
      <c r="N89">
        <v>172.2</v>
      </c>
      <c r="O89">
        <v>172.2</v>
      </c>
      <c r="P89">
        <v>172.2</v>
      </c>
      <c r="Q89">
        <v>232.95699999999999</v>
      </c>
    </row>
    <row r="90" spans="1:17" ht="15">
      <c r="A90" s="88">
        <v>2001</v>
      </c>
      <c r="B90">
        <v>175.1</v>
      </c>
      <c r="C90">
        <v>175.8</v>
      </c>
      <c r="D90">
        <v>176.2</v>
      </c>
      <c r="E90">
        <v>176.9</v>
      </c>
      <c r="F90">
        <v>177.7</v>
      </c>
      <c r="G90">
        <v>178</v>
      </c>
      <c r="H90">
        <v>177.5</v>
      </c>
      <c r="I90">
        <v>177.5</v>
      </c>
      <c r="J90">
        <v>178.3</v>
      </c>
      <c r="K90">
        <v>177.7</v>
      </c>
      <c r="L90">
        <v>177.4</v>
      </c>
      <c r="M90">
        <v>176.7</v>
      </c>
      <c r="N90">
        <v>177.1</v>
      </c>
      <c r="O90">
        <v>177.1</v>
      </c>
      <c r="P90">
        <v>177.1</v>
      </c>
      <c r="Q90">
        <v>232.95699999999999</v>
      </c>
    </row>
    <row r="91" spans="1:17" ht="15">
      <c r="A91" s="88">
        <v>2002</v>
      </c>
      <c r="B91">
        <v>177.1</v>
      </c>
      <c r="C91">
        <v>177.8</v>
      </c>
      <c r="D91">
        <v>178.8</v>
      </c>
      <c r="E91">
        <v>179.8</v>
      </c>
      <c r="F91">
        <v>179.8</v>
      </c>
      <c r="G91">
        <v>179.9</v>
      </c>
      <c r="H91">
        <v>180.1</v>
      </c>
      <c r="I91">
        <v>180.7</v>
      </c>
      <c r="J91">
        <v>181</v>
      </c>
      <c r="K91">
        <v>181.3</v>
      </c>
      <c r="L91">
        <v>181.3</v>
      </c>
      <c r="M91">
        <v>180.9</v>
      </c>
      <c r="N91">
        <v>179.9</v>
      </c>
      <c r="O91">
        <v>179.9</v>
      </c>
      <c r="P91">
        <v>179.9</v>
      </c>
      <c r="Q91">
        <v>232.95699999999999</v>
      </c>
    </row>
    <row r="92" spans="1:17" ht="15">
      <c r="A92" s="88">
        <v>2003</v>
      </c>
      <c r="B92">
        <v>181.7</v>
      </c>
      <c r="C92">
        <v>183.1</v>
      </c>
      <c r="D92">
        <v>184.2</v>
      </c>
      <c r="E92">
        <v>183.8</v>
      </c>
      <c r="F92">
        <v>183.5</v>
      </c>
      <c r="G92">
        <v>183.7</v>
      </c>
      <c r="H92">
        <v>183.9</v>
      </c>
      <c r="I92">
        <v>184.6</v>
      </c>
      <c r="J92">
        <v>185.2</v>
      </c>
      <c r="K92">
        <v>185</v>
      </c>
      <c r="L92">
        <v>184.5</v>
      </c>
      <c r="M92">
        <v>184.3</v>
      </c>
      <c r="N92">
        <v>184</v>
      </c>
      <c r="O92">
        <v>184</v>
      </c>
      <c r="P92">
        <v>184</v>
      </c>
      <c r="Q92">
        <v>232.95699999999999</v>
      </c>
    </row>
    <row r="93" spans="1:17" ht="15">
      <c r="A93" s="88">
        <v>2004</v>
      </c>
      <c r="B93">
        <v>185.2</v>
      </c>
      <c r="C93">
        <v>186.2</v>
      </c>
      <c r="D93">
        <v>187.4</v>
      </c>
      <c r="E93">
        <v>188</v>
      </c>
      <c r="F93">
        <v>189.1</v>
      </c>
      <c r="G93">
        <v>189.7</v>
      </c>
      <c r="H93">
        <v>189.4</v>
      </c>
      <c r="I93">
        <v>189.5</v>
      </c>
      <c r="J93">
        <v>189.9</v>
      </c>
      <c r="K93">
        <v>190.9</v>
      </c>
      <c r="L93">
        <v>191</v>
      </c>
      <c r="M93">
        <v>190.3</v>
      </c>
      <c r="N93">
        <v>188.9</v>
      </c>
      <c r="O93">
        <v>188.9</v>
      </c>
      <c r="P93">
        <v>188.9</v>
      </c>
      <c r="Q93">
        <v>232.95699999999999</v>
      </c>
    </row>
    <row r="94" spans="1:17" ht="15">
      <c r="A94" s="88">
        <v>2005</v>
      </c>
      <c r="B94">
        <v>190.7</v>
      </c>
      <c r="C94">
        <v>191.8</v>
      </c>
      <c r="D94">
        <v>193.3</v>
      </c>
      <c r="E94">
        <v>194.6</v>
      </c>
      <c r="F94">
        <v>194.4</v>
      </c>
      <c r="G94">
        <v>194.5</v>
      </c>
      <c r="H94">
        <v>195.4</v>
      </c>
      <c r="I94">
        <v>196.4</v>
      </c>
      <c r="J94">
        <v>198.8</v>
      </c>
      <c r="K94">
        <v>199.2</v>
      </c>
      <c r="L94">
        <v>197.6</v>
      </c>
      <c r="M94">
        <v>196.8</v>
      </c>
      <c r="N94">
        <v>195.3</v>
      </c>
      <c r="O94">
        <v>195.3</v>
      </c>
      <c r="P94">
        <v>195.3</v>
      </c>
      <c r="Q94">
        <v>232.95699999999999</v>
      </c>
    </row>
    <row r="95" spans="1:17" ht="15">
      <c r="A95" s="88">
        <v>2006</v>
      </c>
      <c r="B95">
        <v>198.3</v>
      </c>
      <c r="C95">
        <v>198.7</v>
      </c>
      <c r="D95">
        <v>199.8</v>
      </c>
      <c r="E95">
        <v>201.5</v>
      </c>
      <c r="F95">
        <v>202.5</v>
      </c>
      <c r="G95">
        <v>202.9</v>
      </c>
      <c r="H95">
        <v>203.5</v>
      </c>
      <c r="I95">
        <v>203.9</v>
      </c>
      <c r="J95">
        <v>202.9</v>
      </c>
      <c r="K95">
        <v>201.8</v>
      </c>
      <c r="L95">
        <v>201.5</v>
      </c>
      <c r="M95">
        <v>201.8</v>
      </c>
      <c r="N95">
        <v>201.6</v>
      </c>
      <c r="O95">
        <v>201.6</v>
      </c>
      <c r="P95">
        <v>201.6</v>
      </c>
      <c r="Q95">
        <v>232.95699999999999</v>
      </c>
    </row>
    <row r="96" spans="1:17" ht="15">
      <c r="A96" s="88">
        <v>2007</v>
      </c>
      <c r="B96">
        <v>202.416</v>
      </c>
      <c r="C96">
        <v>203.499</v>
      </c>
      <c r="D96">
        <v>205.352</v>
      </c>
      <c r="E96">
        <v>206.68600000000001</v>
      </c>
      <c r="F96">
        <v>207.94900000000001</v>
      </c>
      <c r="G96">
        <v>208.352</v>
      </c>
      <c r="H96">
        <v>208.29900000000001</v>
      </c>
      <c r="I96">
        <v>207.917</v>
      </c>
      <c r="J96">
        <v>208.49</v>
      </c>
      <c r="K96">
        <v>208.93600000000001</v>
      </c>
      <c r="L96">
        <v>210.17699999999999</v>
      </c>
      <c r="M96">
        <v>210.036</v>
      </c>
      <c r="N96">
        <v>207.34200000000001</v>
      </c>
      <c r="O96">
        <v>207.34200000000001</v>
      </c>
      <c r="P96">
        <v>207.34200000000001</v>
      </c>
      <c r="Q96">
        <v>232.95699999999999</v>
      </c>
    </row>
    <row r="97" spans="1:17" ht="15">
      <c r="A97" s="88">
        <v>2008</v>
      </c>
      <c r="B97">
        <v>211.08</v>
      </c>
      <c r="C97">
        <v>211.69300000000001</v>
      </c>
      <c r="D97">
        <v>213.52799999999999</v>
      </c>
      <c r="E97">
        <v>214.82300000000001</v>
      </c>
      <c r="F97">
        <v>216.63200000000001</v>
      </c>
      <c r="G97">
        <v>218.815</v>
      </c>
      <c r="H97">
        <v>219.964</v>
      </c>
      <c r="I97">
        <v>219.08600000000001</v>
      </c>
      <c r="J97">
        <v>218.78299999999999</v>
      </c>
      <c r="K97">
        <v>216.57300000000001</v>
      </c>
      <c r="L97">
        <v>212.42500000000001</v>
      </c>
      <c r="M97">
        <v>210.22800000000001</v>
      </c>
      <c r="N97">
        <v>215.303</v>
      </c>
      <c r="O97">
        <v>215.303</v>
      </c>
      <c r="P97">
        <v>215.303</v>
      </c>
      <c r="Q97">
        <v>232.95699999999999</v>
      </c>
    </row>
    <row r="98" spans="1:17" ht="15">
      <c r="A98" s="88">
        <v>2009</v>
      </c>
      <c r="B98">
        <v>211.143</v>
      </c>
      <c r="C98">
        <v>212.19300000000001</v>
      </c>
      <c r="D98">
        <v>212.709</v>
      </c>
      <c r="E98">
        <v>213.24</v>
      </c>
      <c r="F98">
        <v>213.85599999999999</v>
      </c>
      <c r="G98">
        <v>215.69300000000001</v>
      </c>
      <c r="H98">
        <v>215.351</v>
      </c>
      <c r="I98">
        <v>215.834</v>
      </c>
      <c r="J98">
        <v>215.96899999999999</v>
      </c>
      <c r="K98">
        <v>216.17699999999999</v>
      </c>
      <c r="L98">
        <v>216.33</v>
      </c>
      <c r="M98">
        <v>215.94900000000001</v>
      </c>
      <c r="N98">
        <v>214.53700000000001</v>
      </c>
      <c r="O98">
        <v>214.53700000000001</v>
      </c>
      <c r="P98">
        <v>214.53700000000001</v>
      </c>
      <c r="Q98">
        <v>232.95699999999999</v>
      </c>
    </row>
    <row r="99" spans="1:17" ht="15">
      <c r="A99" s="88">
        <v>2010</v>
      </c>
      <c r="B99">
        <v>216.68700000000001</v>
      </c>
      <c r="C99">
        <v>216.74100000000001</v>
      </c>
      <c r="D99">
        <v>217.631</v>
      </c>
      <c r="E99">
        <v>218.00899999999999</v>
      </c>
      <c r="F99">
        <v>218.178</v>
      </c>
      <c r="G99">
        <v>217.965</v>
      </c>
      <c r="H99">
        <v>218.011</v>
      </c>
      <c r="I99">
        <v>218.31200000000001</v>
      </c>
      <c r="J99">
        <v>218.43899999999999</v>
      </c>
      <c r="K99">
        <v>218.71100000000001</v>
      </c>
      <c r="L99">
        <v>218.803</v>
      </c>
      <c r="M99">
        <v>219.179</v>
      </c>
      <c r="N99">
        <v>218.05600000000001</v>
      </c>
      <c r="O99">
        <v>218.05600000000001</v>
      </c>
      <c r="P99">
        <v>218.05600000000001</v>
      </c>
      <c r="Q99">
        <v>232.95699999999999</v>
      </c>
    </row>
    <row r="100" spans="1:17" ht="15">
      <c r="A100" s="88">
        <v>2011</v>
      </c>
      <c r="B100">
        <v>220.22300000000001</v>
      </c>
      <c r="C100">
        <v>221.309</v>
      </c>
      <c r="D100">
        <v>223.46700000000001</v>
      </c>
      <c r="E100">
        <v>224.90600000000001</v>
      </c>
      <c r="F100">
        <v>225.964</v>
      </c>
      <c r="G100">
        <v>225.72200000000001</v>
      </c>
      <c r="H100">
        <v>225.922</v>
      </c>
      <c r="I100">
        <v>226.54499999999999</v>
      </c>
      <c r="J100">
        <v>226.88900000000001</v>
      </c>
      <c r="K100">
        <v>226.42099999999999</v>
      </c>
      <c r="L100">
        <v>226.23</v>
      </c>
      <c r="M100">
        <v>225.672</v>
      </c>
      <c r="N100">
        <v>224.93899999999999</v>
      </c>
      <c r="O100">
        <v>224.93899999999999</v>
      </c>
      <c r="P100">
        <v>224.93899999999999</v>
      </c>
      <c r="Q100">
        <v>232.95699999999999</v>
      </c>
    </row>
    <row r="101" spans="1:17" ht="15">
      <c r="A101" s="88">
        <v>2012</v>
      </c>
      <c r="B101">
        <v>226.66499999999999</v>
      </c>
      <c r="C101">
        <v>227.66300000000001</v>
      </c>
      <c r="D101">
        <v>229.392</v>
      </c>
      <c r="E101">
        <v>230.08500000000001</v>
      </c>
      <c r="F101">
        <v>229.815</v>
      </c>
      <c r="G101">
        <v>229.47800000000001</v>
      </c>
      <c r="H101">
        <v>229.10400000000001</v>
      </c>
      <c r="I101">
        <v>230.37899999999999</v>
      </c>
      <c r="J101">
        <v>231.40700000000001</v>
      </c>
      <c r="K101">
        <v>231.31700000000001</v>
      </c>
      <c r="L101">
        <v>230.221</v>
      </c>
      <c r="M101">
        <v>229.601</v>
      </c>
      <c r="N101">
        <v>229.59399999999999</v>
      </c>
      <c r="O101">
        <v>229.59399999999999</v>
      </c>
      <c r="P101">
        <v>229.59399999999999</v>
      </c>
      <c r="Q101">
        <v>232.95699999999999</v>
      </c>
    </row>
    <row r="102" spans="1:17" ht="15">
      <c r="A102" s="95">
        <v>2013</v>
      </c>
      <c r="B102" s="96">
        <v>230.28</v>
      </c>
      <c r="C102" s="96">
        <v>232.166</v>
      </c>
      <c r="D102" s="96">
        <v>232.773</v>
      </c>
      <c r="E102" s="96">
        <v>232.53100000000001</v>
      </c>
      <c r="F102" s="96">
        <v>232.94499999999999</v>
      </c>
      <c r="G102" s="96">
        <v>233.50399999999999</v>
      </c>
      <c r="H102" s="96">
        <v>233.596</v>
      </c>
      <c r="I102" s="96">
        <v>233.87700000000001</v>
      </c>
      <c r="J102" s="96">
        <v>234.149</v>
      </c>
      <c r="K102" s="96">
        <v>233.54599999999999</v>
      </c>
      <c r="L102" s="96">
        <v>233.06899999999999</v>
      </c>
      <c r="M102" s="96">
        <v>233.04900000000001</v>
      </c>
      <c r="N102" s="96">
        <v>232.95699999999999</v>
      </c>
      <c r="O102" s="96">
        <v>232.95699999999999</v>
      </c>
      <c r="P102" s="96">
        <v>232.95699999999999</v>
      </c>
      <c r="Q102" s="96">
        <v>232.95699999999999</v>
      </c>
    </row>
    <row r="103" spans="1:17" ht="15">
      <c r="A103" s="88">
        <v>2014</v>
      </c>
      <c r="B103" s="88">
        <v>233.916</v>
      </c>
      <c r="N103">
        <f>N102+2.7</f>
        <v>235.65699999999998</v>
      </c>
      <c r="O103">
        <f>O102+3.4</f>
        <v>236.357</v>
      </c>
      <c r="P103">
        <f>P102+2</f>
        <v>234.95699999999999</v>
      </c>
      <c r="Q103">
        <v>232.95699999999999</v>
      </c>
    </row>
    <row r="104" spans="1:17" ht="15">
      <c r="A104" s="88">
        <v>2015</v>
      </c>
      <c r="N104">
        <f t="shared" ref="N104:N112" si="0">N103+2.7</f>
        <v>238.35699999999997</v>
      </c>
      <c r="O104">
        <f t="shared" ref="O104:O112" si="1">O103+3.4</f>
        <v>239.75700000000001</v>
      </c>
      <c r="P104">
        <f t="shared" ref="P104:P112" si="2">P103+2</f>
        <v>236.95699999999999</v>
      </c>
      <c r="Q104">
        <v>232.95699999999999</v>
      </c>
    </row>
    <row r="105" spans="1:17" ht="15">
      <c r="A105" s="88">
        <v>2016</v>
      </c>
      <c r="N105">
        <f t="shared" si="0"/>
        <v>241.05699999999996</v>
      </c>
      <c r="O105">
        <f t="shared" si="1"/>
        <v>243.15700000000001</v>
      </c>
      <c r="P105">
        <f t="shared" si="2"/>
        <v>238.95699999999999</v>
      </c>
      <c r="Q105">
        <v>232.95699999999999</v>
      </c>
    </row>
    <row r="106" spans="1:17" ht="15">
      <c r="A106" s="88">
        <v>2017</v>
      </c>
      <c r="N106">
        <f t="shared" si="0"/>
        <v>243.75699999999995</v>
      </c>
      <c r="O106">
        <f t="shared" si="1"/>
        <v>246.55700000000002</v>
      </c>
      <c r="P106">
        <f t="shared" si="2"/>
        <v>240.95699999999999</v>
      </c>
      <c r="Q106">
        <v>232.95699999999999</v>
      </c>
    </row>
    <row r="107" spans="1:17" ht="15">
      <c r="A107" s="88">
        <v>2018</v>
      </c>
      <c r="N107">
        <f t="shared" si="0"/>
        <v>246.45699999999994</v>
      </c>
      <c r="O107">
        <f t="shared" si="1"/>
        <v>249.95700000000002</v>
      </c>
      <c r="P107">
        <f t="shared" si="2"/>
        <v>242.95699999999999</v>
      </c>
      <c r="Q107">
        <v>232.95699999999999</v>
      </c>
    </row>
    <row r="108" spans="1:17" ht="15">
      <c r="A108" s="88">
        <v>2019</v>
      </c>
      <c r="N108">
        <f t="shared" si="0"/>
        <v>249.15699999999993</v>
      </c>
      <c r="O108">
        <f t="shared" si="1"/>
        <v>253.35700000000003</v>
      </c>
      <c r="P108">
        <f t="shared" si="2"/>
        <v>244.95699999999999</v>
      </c>
      <c r="Q108">
        <v>232.95699999999999</v>
      </c>
    </row>
    <row r="109" spans="1:17" ht="15">
      <c r="A109" s="88">
        <v>2020</v>
      </c>
      <c r="N109">
        <f t="shared" si="0"/>
        <v>251.85699999999991</v>
      </c>
      <c r="O109">
        <f t="shared" si="1"/>
        <v>256.75700000000001</v>
      </c>
      <c r="P109">
        <f t="shared" si="2"/>
        <v>246.95699999999999</v>
      </c>
      <c r="Q109">
        <v>232.95699999999999</v>
      </c>
    </row>
    <row r="110" spans="1:17" ht="15">
      <c r="A110" s="88">
        <v>2021</v>
      </c>
      <c r="N110">
        <f t="shared" si="0"/>
        <v>254.5569999999999</v>
      </c>
      <c r="O110">
        <f t="shared" si="1"/>
        <v>260.15699999999998</v>
      </c>
      <c r="P110">
        <f t="shared" si="2"/>
        <v>248.95699999999999</v>
      </c>
      <c r="Q110">
        <v>232.95699999999999</v>
      </c>
    </row>
    <row r="111" spans="1:17" ht="15">
      <c r="A111" s="88">
        <v>2022</v>
      </c>
      <c r="N111">
        <f t="shared" si="0"/>
        <v>257.25699999999989</v>
      </c>
      <c r="O111">
        <f t="shared" si="1"/>
        <v>263.55699999999996</v>
      </c>
      <c r="P111">
        <f t="shared" si="2"/>
        <v>250.95699999999999</v>
      </c>
      <c r="Q111">
        <v>232.95699999999999</v>
      </c>
    </row>
    <row r="112" spans="1:17" ht="15">
      <c r="A112" s="88">
        <v>2023</v>
      </c>
      <c r="N112">
        <f t="shared" si="0"/>
        <v>259.95699999999988</v>
      </c>
      <c r="O112">
        <f t="shared" si="1"/>
        <v>266.95699999999994</v>
      </c>
      <c r="P112">
        <f t="shared" si="2"/>
        <v>252.95699999999999</v>
      </c>
      <c r="Q112">
        <v>232.95699999999999</v>
      </c>
    </row>
    <row r="113" spans="1:17" ht="15">
      <c r="A113" s="88">
        <v>2025</v>
      </c>
      <c r="N113">
        <f>N112+5.4</f>
        <v>265.35699999999986</v>
      </c>
      <c r="O113">
        <f>O112+6.8</f>
        <v>273.75699999999995</v>
      </c>
      <c r="P113">
        <f>P112+4</f>
        <v>256.95699999999999</v>
      </c>
      <c r="Q113">
        <v>232.95699999999999</v>
      </c>
    </row>
    <row r="114" spans="1:17" ht="15">
      <c r="A114" s="88">
        <v>2030</v>
      </c>
      <c r="N114">
        <f>N113+13.5</f>
        <v>278.85699999999986</v>
      </c>
      <c r="O114">
        <f>O113+17</f>
        <v>290.75699999999995</v>
      </c>
      <c r="P114">
        <f>P113+10</f>
        <v>266.95699999999999</v>
      </c>
      <c r="Q114">
        <v>232.95699999999999</v>
      </c>
    </row>
    <row r="115" spans="1:17" ht="15">
      <c r="A115" s="88">
        <v>2035</v>
      </c>
      <c r="N115">
        <f t="shared" ref="N115:N126" si="3">N114+13.5</f>
        <v>292.35699999999986</v>
      </c>
      <c r="O115">
        <f t="shared" ref="O115:O126" si="4">O114+17</f>
        <v>307.75699999999995</v>
      </c>
      <c r="P115">
        <f t="shared" ref="P115:P126" si="5">P114+10</f>
        <v>276.95699999999999</v>
      </c>
      <c r="Q115">
        <v>232.95699999999999</v>
      </c>
    </row>
    <row r="116" spans="1:17" ht="15">
      <c r="A116" s="88">
        <v>2040</v>
      </c>
      <c r="N116">
        <f t="shared" si="3"/>
        <v>305.85699999999986</v>
      </c>
      <c r="O116">
        <f t="shared" si="4"/>
        <v>324.75699999999995</v>
      </c>
      <c r="P116">
        <f t="shared" si="5"/>
        <v>286.95699999999999</v>
      </c>
      <c r="Q116">
        <v>232.95699999999999</v>
      </c>
    </row>
    <row r="117" spans="1:17" ht="15">
      <c r="A117" s="88">
        <v>2045</v>
      </c>
      <c r="N117">
        <f t="shared" si="3"/>
        <v>319.35699999999986</v>
      </c>
      <c r="O117">
        <f t="shared" si="4"/>
        <v>341.75699999999995</v>
      </c>
      <c r="P117">
        <f t="shared" si="5"/>
        <v>296.95699999999999</v>
      </c>
      <c r="Q117">
        <v>232.95699999999999</v>
      </c>
    </row>
    <row r="118" spans="1:17" ht="15">
      <c r="A118" s="88">
        <v>2050</v>
      </c>
      <c r="N118">
        <f t="shared" si="3"/>
        <v>332.85699999999986</v>
      </c>
      <c r="O118">
        <f t="shared" si="4"/>
        <v>358.75699999999995</v>
      </c>
      <c r="P118">
        <f t="shared" si="5"/>
        <v>306.95699999999999</v>
      </c>
      <c r="Q118">
        <v>232.95699999999999</v>
      </c>
    </row>
    <row r="119" spans="1:17" ht="15">
      <c r="A119" s="88">
        <v>2055</v>
      </c>
      <c r="N119">
        <f t="shared" si="3"/>
        <v>346.35699999999986</v>
      </c>
      <c r="O119">
        <f t="shared" si="4"/>
        <v>375.75699999999995</v>
      </c>
      <c r="P119">
        <f t="shared" si="5"/>
        <v>316.95699999999999</v>
      </c>
      <c r="Q119">
        <v>232.95699999999999</v>
      </c>
    </row>
    <row r="120" spans="1:17" ht="15">
      <c r="A120" s="88">
        <v>2060</v>
      </c>
      <c r="N120">
        <f t="shared" si="3"/>
        <v>359.85699999999986</v>
      </c>
      <c r="O120">
        <f t="shared" si="4"/>
        <v>392.75699999999995</v>
      </c>
      <c r="P120">
        <f t="shared" si="5"/>
        <v>326.95699999999999</v>
      </c>
      <c r="Q120">
        <v>232.95699999999999</v>
      </c>
    </row>
    <row r="121" spans="1:17" ht="15">
      <c r="A121" s="88">
        <v>2065</v>
      </c>
      <c r="N121">
        <f t="shared" si="3"/>
        <v>373.35699999999986</v>
      </c>
      <c r="O121">
        <f t="shared" si="4"/>
        <v>409.75699999999995</v>
      </c>
      <c r="P121">
        <f t="shared" si="5"/>
        <v>336.95699999999999</v>
      </c>
      <c r="Q121">
        <v>232.95699999999999</v>
      </c>
    </row>
    <row r="122" spans="1:17" ht="15">
      <c r="A122" s="88">
        <v>2070</v>
      </c>
      <c r="N122">
        <f t="shared" si="3"/>
        <v>386.85699999999986</v>
      </c>
      <c r="O122">
        <f t="shared" si="4"/>
        <v>426.75699999999995</v>
      </c>
      <c r="P122">
        <f t="shared" si="5"/>
        <v>346.95699999999999</v>
      </c>
      <c r="Q122">
        <v>232.95699999999999</v>
      </c>
    </row>
    <row r="123" spans="1:17" ht="15">
      <c r="A123" s="88">
        <v>2075</v>
      </c>
      <c r="N123">
        <f t="shared" si="3"/>
        <v>400.35699999999986</v>
      </c>
      <c r="O123">
        <f t="shared" si="4"/>
        <v>443.75699999999995</v>
      </c>
      <c r="P123">
        <f t="shared" si="5"/>
        <v>356.95699999999999</v>
      </c>
      <c r="Q123">
        <v>232.95699999999999</v>
      </c>
    </row>
    <row r="124" spans="1:17" ht="15">
      <c r="A124" s="88">
        <v>2080</v>
      </c>
      <c r="N124">
        <f t="shared" si="3"/>
        <v>413.85699999999986</v>
      </c>
      <c r="O124">
        <f t="shared" si="4"/>
        <v>460.75699999999995</v>
      </c>
      <c r="P124">
        <f t="shared" si="5"/>
        <v>366.95699999999999</v>
      </c>
      <c r="Q124">
        <v>232.95699999999999</v>
      </c>
    </row>
    <row r="125" spans="1:17" ht="15">
      <c r="A125" s="88">
        <v>2085</v>
      </c>
      <c r="N125">
        <f t="shared" si="3"/>
        <v>427.35699999999986</v>
      </c>
      <c r="O125">
        <f t="shared" si="4"/>
        <v>477.75699999999995</v>
      </c>
      <c r="P125">
        <f t="shared" si="5"/>
        <v>376.95699999999999</v>
      </c>
      <c r="Q125">
        <v>232.95699999999999</v>
      </c>
    </row>
    <row r="126" spans="1:17" ht="15">
      <c r="A126" s="88">
        <v>2090</v>
      </c>
      <c r="N126">
        <f t="shared" si="3"/>
        <v>440.85699999999986</v>
      </c>
      <c r="O126">
        <f t="shared" si="4"/>
        <v>494.75699999999995</v>
      </c>
      <c r="P126">
        <f t="shared" si="5"/>
        <v>386.95699999999999</v>
      </c>
      <c r="Q126">
        <v>232.95699999999999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0"/>
  <sheetViews>
    <sheetView topLeftCell="A31" workbookViewId="0">
      <selection activeCell="C83" sqref="C83"/>
    </sheetView>
  </sheetViews>
  <sheetFormatPr baseColWidth="10" defaultColWidth="8.83203125" defaultRowHeight="14" x14ac:dyDescent="0"/>
  <cols>
    <col min="1" max="1" width="13.33203125" customWidth="1"/>
  </cols>
  <sheetData>
    <row r="1" spans="1:11">
      <c r="A1" s="1" t="s">
        <v>0</v>
      </c>
    </row>
    <row r="2" spans="1:11" ht="31.5" customHeight="1">
      <c r="A2" s="111" t="s">
        <v>21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5" thickBot="1">
      <c r="A3" s="112" t="s">
        <v>20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1" ht="15" thickBot="1">
      <c r="A4" s="57"/>
      <c r="B4" s="113" t="s">
        <v>2</v>
      </c>
      <c r="C4" s="114"/>
      <c r="D4" s="115"/>
      <c r="E4" s="116" t="s">
        <v>18</v>
      </c>
      <c r="F4" s="117"/>
      <c r="G4" s="118"/>
      <c r="H4" s="119" t="s">
        <v>19</v>
      </c>
      <c r="I4" s="120"/>
      <c r="J4" s="121"/>
    </row>
    <row r="5" spans="1:11" ht="43" thickBot="1">
      <c r="A5" s="58"/>
      <c r="B5" s="70" t="s">
        <v>15</v>
      </c>
      <c r="C5" s="71" t="s">
        <v>16</v>
      </c>
      <c r="D5" s="72" t="s">
        <v>17</v>
      </c>
      <c r="E5" s="73" t="s">
        <v>15</v>
      </c>
      <c r="F5" s="71" t="s">
        <v>16</v>
      </c>
      <c r="G5" s="74" t="s">
        <v>17</v>
      </c>
      <c r="H5" s="75" t="s">
        <v>15</v>
      </c>
      <c r="I5" s="71" t="s">
        <v>16</v>
      </c>
      <c r="J5" s="76" t="s">
        <v>17</v>
      </c>
    </row>
    <row r="6" spans="1:11" ht="15" thickBot="1">
      <c r="A6" s="56" t="s">
        <v>22</v>
      </c>
      <c r="B6" s="54"/>
      <c r="C6" s="54"/>
      <c r="D6" s="54"/>
      <c r="E6" s="54"/>
      <c r="F6" s="54"/>
      <c r="G6" s="54"/>
      <c r="H6" s="54"/>
      <c r="I6" s="54"/>
      <c r="J6" s="54"/>
    </row>
    <row r="7" spans="1:11">
      <c r="A7">
        <v>1985</v>
      </c>
      <c r="B7" s="85">
        <v>200.8</v>
      </c>
      <c r="C7" s="16">
        <v>190.6</v>
      </c>
      <c r="D7" s="82">
        <v>10.200000000000017</v>
      </c>
      <c r="E7" s="15"/>
      <c r="F7" s="41"/>
      <c r="G7" s="17"/>
      <c r="H7" s="81"/>
      <c r="I7" s="41"/>
      <c r="J7" s="30"/>
    </row>
    <row r="8" spans="1:11">
      <c r="A8">
        <v>1986</v>
      </c>
      <c r="B8" s="86">
        <v>212.9</v>
      </c>
      <c r="C8" s="19">
        <v>201.5</v>
      </c>
      <c r="D8" s="83">
        <v>11.400000000000006</v>
      </c>
      <c r="E8" s="18"/>
      <c r="F8" s="42"/>
      <c r="G8" s="20"/>
      <c r="H8" s="34"/>
      <c r="I8" s="42"/>
      <c r="J8" s="32"/>
    </row>
    <row r="9" spans="1:11">
      <c r="A9">
        <v>1987</v>
      </c>
      <c r="B9" s="86">
        <v>225.7</v>
      </c>
      <c r="C9" s="19">
        <v>209.1</v>
      </c>
      <c r="D9" s="83">
        <v>16.599999999999994</v>
      </c>
      <c r="E9" s="18"/>
      <c r="F9" s="42"/>
      <c r="G9" s="20"/>
      <c r="H9" s="34"/>
      <c r="I9" s="42"/>
      <c r="J9" s="32"/>
    </row>
    <row r="10" spans="1:11">
      <c r="A10">
        <v>1988</v>
      </c>
      <c r="B10" s="86">
        <v>255.3</v>
      </c>
      <c r="C10" s="19">
        <v>222.5</v>
      </c>
      <c r="D10" s="83">
        <v>32.800000000000011</v>
      </c>
      <c r="E10" s="18"/>
      <c r="F10" s="42"/>
      <c r="G10" s="20"/>
      <c r="H10" s="34"/>
      <c r="I10" s="42"/>
      <c r="J10" s="32"/>
    </row>
    <row r="11" spans="1:11">
      <c r="A11">
        <v>1989</v>
      </c>
      <c r="B11" s="86">
        <v>276.7</v>
      </c>
      <c r="C11" s="19">
        <v>236.2</v>
      </c>
      <c r="D11" s="83">
        <v>40.5</v>
      </c>
      <c r="E11" s="18"/>
      <c r="F11" s="42"/>
      <c r="G11" s="20"/>
      <c r="H11" s="34"/>
      <c r="I11" s="42"/>
      <c r="J11" s="32"/>
    </row>
    <row r="12" spans="1:11">
      <c r="A12">
        <v>1990</v>
      </c>
      <c r="B12" s="86">
        <v>298.2</v>
      </c>
      <c r="C12" s="19">
        <v>253.1</v>
      </c>
      <c r="D12" s="83">
        <v>45.099999999999994</v>
      </c>
      <c r="E12" s="18"/>
      <c r="F12" s="42"/>
      <c r="G12" s="20"/>
      <c r="H12" s="34"/>
      <c r="I12" s="42"/>
      <c r="J12" s="32"/>
    </row>
    <row r="13" spans="1:11">
      <c r="A13">
        <v>1991</v>
      </c>
      <c r="B13" s="86">
        <v>307.8</v>
      </c>
      <c r="C13" s="19">
        <v>274.2</v>
      </c>
      <c r="D13" s="83">
        <v>33.600000000000023</v>
      </c>
      <c r="E13" s="18"/>
      <c r="F13" s="42"/>
      <c r="G13" s="20"/>
      <c r="H13" s="34"/>
      <c r="I13" s="42"/>
      <c r="J13" s="32"/>
    </row>
    <row r="14" spans="1:11" ht="15" thickBot="1">
      <c r="A14">
        <v>1992</v>
      </c>
      <c r="B14" s="86">
        <v>317.20000000000005</v>
      </c>
      <c r="C14" s="19">
        <v>291.89999999999998</v>
      </c>
      <c r="D14" s="83">
        <v>25.300000000000068</v>
      </c>
      <c r="E14" s="18"/>
      <c r="F14" s="42"/>
      <c r="G14" s="20"/>
      <c r="H14" s="34"/>
      <c r="I14" s="42"/>
      <c r="J14" s="32"/>
    </row>
    <row r="15" spans="1:11" ht="15" thickBot="1">
      <c r="A15">
        <v>1993</v>
      </c>
      <c r="B15" s="86">
        <v>327.70000000000005</v>
      </c>
      <c r="C15" s="19">
        <v>308.8</v>
      </c>
      <c r="D15" s="83">
        <v>18.900000000000034</v>
      </c>
      <c r="E15" s="18"/>
      <c r="F15" s="42"/>
      <c r="G15" s="20"/>
      <c r="H15" s="34"/>
      <c r="I15" s="42"/>
      <c r="J15" s="32"/>
      <c r="K15" s="61"/>
    </row>
    <row r="16" spans="1:11">
      <c r="A16">
        <v>1994</v>
      </c>
      <c r="B16" s="86">
        <v>350</v>
      </c>
      <c r="C16" s="19">
        <v>323</v>
      </c>
      <c r="D16" s="83">
        <v>27</v>
      </c>
      <c r="E16" s="18"/>
      <c r="F16" s="42"/>
      <c r="G16" s="20"/>
      <c r="H16" s="34"/>
      <c r="I16" s="42"/>
      <c r="J16" s="32"/>
    </row>
    <row r="17" spans="1:10">
      <c r="A17">
        <v>1995</v>
      </c>
      <c r="B17" s="86">
        <v>364.5</v>
      </c>
      <c r="C17" s="19">
        <v>339.8</v>
      </c>
      <c r="D17" s="83">
        <v>24.699999999999989</v>
      </c>
      <c r="E17" s="18"/>
      <c r="F17" s="42"/>
      <c r="G17" s="20"/>
      <c r="H17" s="34"/>
      <c r="I17" s="42"/>
      <c r="J17" s="32"/>
    </row>
    <row r="18" spans="1:10">
      <c r="A18">
        <v>1996</v>
      </c>
      <c r="B18" s="86">
        <v>385.8</v>
      </c>
      <c r="C18" s="19">
        <v>353.6</v>
      </c>
      <c r="D18" s="83">
        <v>32.199999999999989</v>
      </c>
      <c r="E18" s="18"/>
      <c r="F18" s="42"/>
      <c r="G18" s="20"/>
      <c r="H18" s="34"/>
      <c r="I18" s="42"/>
      <c r="J18" s="32"/>
    </row>
    <row r="19" spans="1:10">
      <c r="A19">
        <v>1997</v>
      </c>
      <c r="B19" s="86">
        <v>413.9</v>
      </c>
      <c r="C19" s="19">
        <v>369.1</v>
      </c>
      <c r="D19" s="83">
        <v>44.799999999999955</v>
      </c>
      <c r="E19" s="18"/>
      <c r="F19" s="42"/>
      <c r="G19" s="20"/>
      <c r="H19" s="34"/>
      <c r="I19" s="42"/>
      <c r="J19" s="32"/>
    </row>
    <row r="20" spans="1:10">
      <c r="A20">
        <v>1998</v>
      </c>
      <c r="B20" s="86">
        <v>439.9</v>
      </c>
      <c r="C20" s="19">
        <v>382.3</v>
      </c>
      <c r="D20" s="83">
        <v>57.599999999999966</v>
      </c>
      <c r="E20" s="18"/>
      <c r="F20" s="42"/>
      <c r="G20" s="20"/>
      <c r="H20" s="34"/>
      <c r="I20" s="42"/>
      <c r="J20" s="32"/>
    </row>
    <row r="21" spans="1:10">
      <c r="A21">
        <v>1999</v>
      </c>
      <c r="B21" s="86">
        <v>471.1</v>
      </c>
      <c r="C21" s="19">
        <v>392.9</v>
      </c>
      <c r="D21" s="83">
        <v>78.200000000000045</v>
      </c>
      <c r="E21" s="18"/>
      <c r="F21" s="42"/>
      <c r="G21" s="20"/>
      <c r="H21" s="34"/>
      <c r="I21" s="42"/>
      <c r="J21" s="32"/>
    </row>
    <row r="22" spans="1:10">
      <c r="A22">
        <v>2000</v>
      </c>
      <c r="B22" s="86">
        <v>503.9</v>
      </c>
      <c r="C22" s="19">
        <v>415.1</v>
      </c>
      <c r="D22" s="83">
        <v>88.799999999999955</v>
      </c>
      <c r="E22" s="18"/>
      <c r="F22" s="42"/>
      <c r="G22" s="20"/>
      <c r="H22" s="34"/>
      <c r="I22" s="42"/>
      <c r="J22" s="32"/>
    </row>
    <row r="23" spans="1:10">
      <c r="A23">
        <v>2001</v>
      </c>
      <c r="B23" s="86">
        <v>529.1</v>
      </c>
      <c r="C23" s="19">
        <v>438.9</v>
      </c>
      <c r="D23" s="83">
        <v>90.200000000000045</v>
      </c>
      <c r="E23" s="18"/>
      <c r="F23" s="42"/>
      <c r="G23" s="20"/>
      <c r="H23" s="34"/>
      <c r="I23" s="42"/>
      <c r="J23" s="32"/>
    </row>
    <row r="24" spans="1:10">
      <c r="A24">
        <v>2002</v>
      </c>
      <c r="B24" s="86">
        <v>546.70000000000005</v>
      </c>
      <c r="C24" s="19">
        <v>461.7</v>
      </c>
      <c r="D24" s="83">
        <v>85.000000000000057</v>
      </c>
      <c r="E24" s="18"/>
      <c r="F24" s="42"/>
      <c r="G24" s="20"/>
      <c r="H24" s="34"/>
      <c r="I24" s="42"/>
      <c r="J24" s="32"/>
    </row>
    <row r="25" spans="1:10">
      <c r="A25">
        <v>2003</v>
      </c>
      <c r="B25" s="86">
        <v>547</v>
      </c>
      <c r="C25" s="19">
        <v>479.1</v>
      </c>
      <c r="D25" s="83">
        <v>67.899999999999977</v>
      </c>
      <c r="E25" s="18"/>
      <c r="F25" s="42"/>
      <c r="G25" s="20"/>
      <c r="H25" s="34"/>
      <c r="I25" s="42"/>
      <c r="J25" s="32"/>
    </row>
    <row r="26" spans="1:10">
      <c r="A26">
        <v>2004</v>
      </c>
      <c r="B26" s="86">
        <v>568.70000000000005</v>
      </c>
      <c r="C26" s="19">
        <v>501.6</v>
      </c>
      <c r="D26" s="83">
        <v>67.100000000000023</v>
      </c>
      <c r="E26" s="18"/>
      <c r="F26" s="42"/>
      <c r="G26" s="20"/>
      <c r="H26" s="34"/>
      <c r="I26" s="42"/>
      <c r="J26" s="32"/>
    </row>
    <row r="27" spans="1:10">
      <c r="A27">
        <v>2005</v>
      </c>
      <c r="B27" s="86">
        <v>607.5</v>
      </c>
      <c r="C27" s="19">
        <v>529.9</v>
      </c>
      <c r="D27" s="83">
        <v>77.600000000000023</v>
      </c>
      <c r="E27" s="18"/>
      <c r="F27" s="42"/>
      <c r="G27" s="20"/>
      <c r="H27" s="34"/>
      <c r="I27" s="42"/>
      <c r="J27" s="32"/>
    </row>
    <row r="28" spans="1:10">
      <c r="A28">
        <v>2006</v>
      </c>
      <c r="B28" s="86">
        <v>642.5</v>
      </c>
      <c r="C28" s="19">
        <v>555.4</v>
      </c>
      <c r="D28" s="83">
        <v>87.100000000000023</v>
      </c>
      <c r="E28" s="18"/>
      <c r="F28" s="42"/>
      <c r="G28" s="20"/>
      <c r="H28" s="34"/>
      <c r="I28" s="42"/>
      <c r="J28" s="32"/>
    </row>
    <row r="29" spans="1:10">
      <c r="A29">
        <v>2007</v>
      </c>
      <c r="B29" s="86">
        <v>674.69999999999993</v>
      </c>
      <c r="C29" s="19">
        <v>594.5</v>
      </c>
      <c r="D29" s="83">
        <v>80.199999999999932</v>
      </c>
      <c r="E29" s="18"/>
      <c r="F29" s="42"/>
      <c r="G29" s="20"/>
      <c r="H29" s="34"/>
      <c r="I29" s="42"/>
      <c r="J29" s="32"/>
    </row>
    <row r="30" spans="1:10">
      <c r="A30">
        <v>2008</v>
      </c>
      <c r="B30" s="86">
        <v>689</v>
      </c>
      <c r="C30" s="19">
        <v>625.1</v>
      </c>
      <c r="D30" s="83">
        <v>63.899999999999977</v>
      </c>
      <c r="E30" s="18"/>
      <c r="F30" s="42"/>
      <c r="G30" s="20"/>
      <c r="H30" s="34"/>
      <c r="I30" s="42"/>
      <c r="J30" s="32"/>
    </row>
    <row r="31" spans="1:10">
      <c r="A31">
        <v>2009</v>
      </c>
      <c r="B31" s="86">
        <v>689.2</v>
      </c>
      <c r="C31" s="19">
        <v>685.8</v>
      </c>
      <c r="D31" s="83">
        <v>3.4000000000000909</v>
      </c>
      <c r="E31" s="18"/>
      <c r="F31" s="42"/>
      <c r="G31" s="20"/>
      <c r="H31" s="34"/>
      <c r="I31" s="42"/>
      <c r="J31" s="32"/>
    </row>
    <row r="32" spans="1:10">
      <c r="A32">
        <v>2010</v>
      </c>
      <c r="B32" s="86">
        <v>663.6</v>
      </c>
      <c r="C32" s="19">
        <v>712.5</v>
      </c>
      <c r="D32" s="83">
        <v>-48.899999999999977</v>
      </c>
      <c r="E32" s="18"/>
      <c r="F32" s="42"/>
      <c r="G32" s="20"/>
      <c r="H32" s="34"/>
      <c r="I32" s="42"/>
      <c r="J32" s="32"/>
    </row>
    <row r="33" spans="1:10">
      <c r="A33">
        <v>2011</v>
      </c>
      <c r="B33" s="86">
        <v>690.7</v>
      </c>
      <c r="C33" s="19">
        <v>736.1</v>
      </c>
      <c r="D33" s="83">
        <v>-45.399999999999977</v>
      </c>
      <c r="E33" s="18"/>
      <c r="F33" s="42"/>
      <c r="G33" s="20"/>
      <c r="H33" s="34"/>
      <c r="I33" s="42"/>
      <c r="J33" s="32"/>
    </row>
    <row r="34" spans="1:10">
      <c r="A34">
        <v>2012</v>
      </c>
      <c r="B34" s="86">
        <v>731.1</v>
      </c>
      <c r="C34" s="19">
        <v>785.8</v>
      </c>
      <c r="D34" s="83">
        <v>-54.699999999999932</v>
      </c>
      <c r="E34" s="18"/>
      <c r="F34" s="42"/>
      <c r="G34" s="20"/>
      <c r="H34" s="34"/>
      <c r="I34" s="42"/>
      <c r="J34" s="32"/>
    </row>
    <row r="35" spans="1:10" ht="15" thickBot="1">
      <c r="A35">
        <v>2013</v>
      </c>
      <c r="B35" s="87">
        <v>752.2</v>
      </c>
      <c r="C35" s="60">
        <v>822.9</v>
      </c>
      <c r="D35" s="84">
        <v>-70.699999999999932</v>
      </c>
      <c r="E35" s="77"/>
      <c r="F35" s="65"/>
      <c r="G35" s="78"/>
      <c r="H35" s="79"/>
      <c r="I35" s="65"/>
      <c r="J35" s="80"/>
    </row>
    <row r="36" spans="1:10" ht="15" thickBot="1">
      <c r="A36" s="56" t="s">
        <v>4</v>
      </c>
      <c r="B36" s="59"/>
      <c r="C36" s="59"/>
      <c r="D36" s="55"/>
      <c r="E36" s="59"/>
      <c r="F36" s="59"/>
      <c r="G36" s="59"/>
      <c r="H36" s="59"/>
      <c r="I36" s="59"/>
      <c r="J36" s="59"/>
    </row>
    <row r="37" spans="1:10">
      <c r="A37" s="42">
        <v>2014</v>
      </c>
      <c r="B37" s="49">
        <v>783</v>
      </c>
      <c r="C37" s="37">
        <v>863</v>
      </c>
      <c r="D37" s="66">
        <v>-80</v>
      </c>
      <c r="E37" s="62">
        <v>255</v>
      </c>
      <c r="F37" s="41">
        <v>263</v>
      </c>
      <c r="G37" s="17">
        <v>-8</v>
      </c>
      <c r="H37" s="29">
        <v>1039</v>
      </c>
      <c r="I37" s="48">
        <v>1127</v>
      </c>
      <c r="J37" s="30">
        <v>-88</v>
      </c>
    </row>
    <row r="38" spans="1:10">
      <c r="A38" s="42">
        <v>2015</v>
      </c>
      <c r="B38" s="50">
        <v>841</v>
      </c>
      <c r="C38" s="38">
        <v>910</v>
      </c>
      <c r="D38" s="67">
        <v>-68</v>
      </c>
      <c r="E38" s="63">
        <v>271</v>
      </c>
      <c r="F38" s="42">
        <v>266</v>
      </c>
      <c r="G38" s="20">
        <v>5</v>
      </c>
      <c r="H38" s="31">
        <v>1112</v>
      </c>
      <c r="I38" s="43">
        <v>1176</v>
      </c>
      <c r="J38" s="32">
        <v>-63</v>
      </c>
    </row>
    <row r="39" spans="1:10">
      <c r="A39" s="42">
        <v>2016</v>
      </c>
      <c r="B39" s="50">
        <v>889</v>
      </c>
      <c r="C39" s="38">
        <v>963</v>
      </c>
      <c r="D39" s="67">
        <v>-74</v>
      </c>
      <c r="E39" s="63">
        <v>289</v>
      </c>
      <c r="F39" s="42">
        <v>279</v>
      </c>
      <c r="G39" s="20">
        <v>10</v>
      </c>
      <c r="H39" s="31">
        <v>1178</v>
      </c>
      <c r="I39" s="43">
        <v>1243</v>
      </c>
      <c r="J39" s="32">
        <v>-65</v>
      </c>
    </row>
    <row r="40" spans="1:10">
      <c r="A40" s="42">
        <v>2017</v>
      </c>
      <c r="B40" s="50">
        <v>945</v>
      </c>
      <c r="C40" s="39">
        <v>1022</v>
      </c>
      <c r="D40" s="67">
        <v>-78</v>
      </c>
      <c r="E40" s="63">
        <v>308</v>
      </c>
      <c r="F40" s="42">
        <v>296</v>
      </c>
      <c r="G40" s="20">
        <v>13</v>
      </c>
      <c r="H40" s="31">
        <v>1253</v>
      </c>
      <c r="I40" s="43">
        <v>1318</v>
      </c>
      <c r="J40" s="32">
        <v>-65</v>
      </c>
    </row>
    <row r="41" spans="1:10">
      <c r="A41" s="42">
        <v>2018</v>
      </c>
      <c r="B41" s="51">
        <v>1003</v>
      </c>
      <c r="C41" s="39">
        <v>1088</v>
      </c>
      <c r="D41" s="67">
        <v>-84</v>
      </c>
      <c r="E41" s="63">
        <v>329</v>
      </c>
      <c r="F41" s="42">
        <v>318</v>
      </c>
      <c r="G41" s="20">
        <v>10</v>
      </c>
      <c r="H41" s="31">
        <v>1332</v>
      </c>
      <c r="I41" s="43">
        <v>1406</v>
      </c>
      <c r="J41" s="32">
        <v>-74</v>
      </c>
    </row>
    <row r="42" spans="1:10">
      <c r="A42" s="42">
        <v>2019</v>
      </c>
      <c r="B42" s="51">
        <v>1060</v>
      </c>
      <c r="C42" s="39">
        <v>1159</v>
      </c>
      <c r="D42" s="67">
        <v>-98</v>
      </c>
      <c r="E42" s="63">
        <v>348</v>
      </c>
      <c r="F42" s="42">
        <v>338</v>
      </c>
      <c r="G42" s="20">
        <v>10</v>
      </c>
      <c r="H42" s="31">
        <v>1408</v>
      </c>
      <c r="I42" s="43">
        <v>1497</v>
      </c>
      <c r="J42" s="32">
        <v>-89</v>
      </c>
    </row>
    <row r="43" spans="1:10">
      <c r="A43" s="42">
        <v>2020</v>
      </c>
      <c r="B43" s="51">
        <v>1117</v>
      </c>
      <c r="C43" s="39">
        <v>1235</v>
      </c>
      <c r="D43" s="67">
        <v>-118</v>
      </c>
      <c r="E43" s="63">
        <v>368</v>
      </c>
      <c r="F43" s="42">
        <v>362</v>
      </c>
      <c r="G43" s="20">
        <v>6</v>
      </c>
      <c r="H43" s="31">
        <v>1485</v>
      </c>
      <c r="I43" s="43">
        <v>1597</v>
      </c>
      <c r="J43" s="32">
        <v>-112</v>
      </c>
    </row>
    <row r="44" spans="1:10">
      <c r="A44" s="42">
        <v>2021</v>
      </c>
      <c r="B44" s="51">
        <v>1175</v>
      </c>
      <c r="C44" s="39">
        <v>1312</v>
      </c>
      <c r="D44" s="67">
        <v>-138</v>
      </c>
      <c r="E44" s="63">
        <v>388</v>
      </c>
      <c r="F44" s="42">
        <v>388</v>
      </c>
      <c r="G44" s="20" t="s">
        <v>12</v>
      </c>
      <c r="H44" s="31">
        <v>1563</v>
      </c>
      <c r="I44" s="43">
        <v>1700</v>
      </c>
      <c r="J44" s="32">
        <v>-137</v>
      </c>
    </row>
    <row r="45" spans="1:10">
      <c r="A45" s="42">
        <v>2022</v>
      </c>
      <c r="B45" s="51">
        <v>1232</v>
      </c>
      <c r="C45" s="39">
        <v>1396</v>
      </c>
      <c r="D45" s="67">
        <v>-164</v>
      </c>
      <c r="E45" s="63">
        <v>408</v>
      </c>
      <c r="F45" s="42">
        <v>415</v>
      </c>
      <c r="G45" s="20">
        <v>-7</v>
      </c>
      <c r="H45" s="31">
        <v>1640</v>
      </c>
      <c r="I45" s="43">
        <v>1810</v>
      </c>
      <c r="J45" s="32">
        <v>-170</v>
      </c>
    </row>
    <row r="46" spans="1:10">
      <c r="A46" s="42">
        <v>2023</v>
      </c>
      <c r="B46" s="51">
        <v>1290</v>
      </c>
      <c r="C46" s="39">
        <v>1485</v>
      </c>
      <c r="D46" s="67">
        <v>-195</v>
      </c>
      <c r="E46" s="63">
        <v>428</v>
      </c>
      <c r="F46" s="42">
        <v>442</v>
      </c>
      <c r="G46" s="20">
        <v>-14</v>
      </c>
      <c r="H46" s="31">
        <v>1718</v>
      </c>
      <c r="I46" s="43">
        <v>1927</v>
      </c>
      <c r="J46" s="32">
        <v>-209</v>
      </c>
    </row>
    <row r="47" spans="1:10">
      <c r="A47" s="42">
        <v>2025</v>
      </c>
      <c r="B47" s="51">
        <v>1408</v>
      </c>
      <c r="C47" s="39">
        <v>1674</v>
      </c>
      <c r="D47" s="67">
        <v>-266</v>
      </c>
      <c r="E47" s="63">
        <v>472</v>
      </c>
      <c r="F47" s="42">
        <v>516</v>
      </c>
      <c r="G47" s="20">
        <v>-44</v>
      </c>
      <c r="H47" s="31">
        <v>1880</v>
      </c>
      <c r="I47" s="43">
        <v>2191</v>
      </c>
      <c r="J47" s="32">
        <v>-310</v>
      </c>
    </row>
    <row r="48" spans="1:10">
      <c r="A48" s="42">
        <v>2030</v>
      </c>
      <c r="B48" s="51">
        <v>1749</v>
      </c>
      <c r="C48" s="39">
        <v>2209</v>
      </c>
      <c r="D48" s="67">
        <v>-460</v>
      </c>
      <c r="E48" s="63">
        <v>599</v>
      </c>
      <c r="F48" s="42">
        <v>701</v>
      </c>
      <c r="G48" s="20">
        <v>-103</v>
      </c>
      <c r="H48" s="31">
        <v>2348</v>
      </c>
      <c r="I48" s="43">
        <v>2911</v>
      </c>
      <c r="J48" s="32">
        <v>-563</v>
      </c>
    </row>
    <row r="49" spans="1:10">
      <c r="A49" s="42">
        <v>2035</v>
      </c>
      <c r="B49" s="51">
        <v>2169</v>
      </c>
      <c r="C49" s="39">
        <v>2811</v>
      </c>
      <c r="D49" s="67">
        <v>-642</v>
      </c>
      <c r="E49" s="63">
        <v>756</v>
      </c>
      <c r="F49" s="42">
        <v>939</v>
      </c>
      <c r="G49" s="20">
        <v>-183</v>
      </c>
      <c r="H49" s="31">
        <v>2925</v>
      </c>
      <c r="I49" s="43">
        <v>3750</v>
      </c>
      <c r="J49" s="32">
        <v>-825</v>
      </c>
    </row>
    <row r="50" spans="1:10">
      <c r="A50" s="42">
        <v>2040</v>
      </c>
      <c r="B50" s="51">
        <v>2696</v>
      </c>
      <c r="C50" s="39">
        <v>3491</v>
      </c>
      <c r="D50" s="67">
        <v>-794</v>
      </c>
      <c r="E50" s="63">
        <v>954</v>
      </c>
      <c r="F50" s="43">
        <v>1236</v>
      </c>
      <c r="G50" s="20">
        <v>-282</v>
      </c>
      <c r="H50" s="31">
        <v>3650</v>
      </c>
      <c r="I50" s="43">
        <v>4727</v>
      </c>
      <c r="J50" s="33">
        <v>-1077</v>
      </c>
    </row>
    <row r="51" spans="1:10">
      <c r="A51" s="42">
        <v>2045</v>
      </c>
      <c r="B51" s="51">
        <v>3349</v>
      </c>
      <c r="C51" s="39">
        <v>4299</v>
      </c>
      <c r="D51" s="67">
        <v>-950</v>
      </c>
      <c r="E51" s="64">
        <v>1203</v>
      </c>
      <c r="F51" s="43">
        <v>1595</v>
      </c>
      <c r="G51" s="20">
        <v>-393</v>
      </c>
      <c r="H51" s="31">
        <v>4552</v>
      </c>
      <c r="I51" s="43">
        <v>5894</v>
      </c>
      <c r="J51" s="33">
        <v>-1342</v>
      </c>
    </row>
    <row r="52" spans="1:10">
      <c r="A52" s="42">
        <v>2050</v>
      </c>
      <c r="B52" s="51">
        <v>4146</v>
      </c>
      <c r="C52" s="39">
        <v>5305</v>
      </c>
      <c r="D52" s="68">
        <v>-1158</v>
      </c>
      <c r="E52" s="64">
        <v>1513</v>
      </c>
      <c r="F52" s="43">
        <v>2012</v>
      </c>
      <c r="G52" s="20">
        <v>-499</v>
      </c>
      <c r="H52" s="31">
        <v>5660</v>
      </c>
      <c r="I52" s="43">
        <v>7317</v>
      </c>
      <c r="J52" s="33">
        <v>-1657</v>
      </c>
    </row>
    <row r="53" spans="1:10">
      <c r="A53" s="42">
        <v>2055</v>
      </c>
      <c r="B53" s="51">
        <v>5120</v>
      </c>
      <c r="C53" s="39">
        <v>6593</v>
      </c>
      <c r="D53" s="68">
        <v>-1473</v>
      </c>
      <c r="E53" s="64">
        <v>1900</v>
      </c>
      <c r="F53" s="43">
        <v>2502</v>
      </c>
      <c r="G53" s="20">
        <v>-602</v>
      </c>
      <c r="H53" s="31">
        <v>7020</v>
      </c>
      <c r="I53" s="43">
        <v>9095</v>
      </c>
      <c r="J53" s="33">
        <v>-2074</v>
      </c>
    </row>
    <row r="54" spans="1:10">
      <c r="A54" s="42">
        <v>2060</v>
      </c>
      <c r="B54" s="51">
        <v>2090</v>
      </c>
      <c r="C54" s="39">
        <v>8233</v>
      </c>
      <c r="D54" s="68">
        <v>-1922</v>
      </c>
      <c r="E54" s="64">
        <v>2383</v>
      </c>
      <c r="F54" s="43">
        <v>3118</v>
      </c>
      <c r="G54" s="20">
        <v>-735</v>
      </c>
      <c r="H54" s="31">
        <v>8695</v>
      </c>
      <c r="I54" s="43">
        <v>11352</v>
      </c>
      <c r="J54" s="33">
        <v>-2657</v>
      </c>
    </row>
    <row r="55" spans="1:10">
      <c r="A55" s="42">
        <v>2065</v>
      </c>
      <c r="B55" s="51">
        <v>7782</v>
      </c>
      <c r="C55" s="39">
        <v>10279</v>
      </c>
      <c r="D55" s="68">
        <v>-2497</v>
      </c>
      <c r="E55" s="64">
        <v>2985</v>
      </c>
      <c r="F55" s="43">
        <v>3919</v>
      </c>
      <c r="G55" s="20">
        <v>-934</v>
      </c>
      <c r="H55" s="31">
        <v>10768</v>
      </c>
      <c r="I55" s="43">
        <v>14198</v>
      </c>
      <c r="J55" s="33">
        <v>-3431</v>
      </c>
    </row>
    <row r="56" spans="1:10">
      <c r="A56" s="42">
        <v>2070</v>
      </c>
      <c r="B56" s="51">
        <v>9605</v>
      </c>
      <c r="C56" s="39">
        <v>12848</v>
      </c>
      <c r="D56" s="68">
        <v>-3243</v>
      </c>
      <c r="E56" s="64">
        <v>3739</v>
      </c>
      <c r="F56" s="43">
        <v>4951</v>
      </c>
      <c r="G56" s="22">
        <v>-1212</v>
      </c>
      <c r="H56" s="31">
        <v>13344</v>
      </c>
      <c r="I56" s="43">
        <v>17799</v>
      </c>
      <c r="J56" s="33">
        <v>-4455</v>
      </c>
    </row>
    <row r="57" spans="1:10">
      <c r="A57" s="42">
        <v>2075</v>
      </c>
      <c r="B57" s="51">
        <v>11863</v>
      </c>
      <c r="C57" s="39">
        <v>15984</v>
      </c>
      <c r="D57" s="68">
        <v>-4121</v>
      </c>
      <c r="E57" s="64">
        <v>4677</v>
      </c>
      <c r="F57" s="43">
        <v>6227</v>
      </c>
      <c r="G57" s="22">
        <v>-1550</v>
      </c>
      <c r="H57" s="31">
        <v>16540</v>
      </c>
      <c r="I57" s="43">
        <v>22211</v>
      </c>
      <c r="J57" s="33">
        <v>-5671</v>
      </c>
    </row>
    <row r="58" spans="1:10">
      <c r="A58" s="42">
        <v>2080</v>
      </c>
      <c r="B58" s="51">
        <v>14650</v>
      </c>
      <c r="C58" s="39">
        <v>19759</v>
      </c>
      <c r="D58" s="68">
        <v>-5109</v>
      </c>
      <c r="E58" s="64">
        <v>5840</v>
      </c>
      <c r="F58" s="43">
        <v>7728</v>
      </c>
      <c r="G58" s="22">
        <v>-1888</v>
      </c>
      <c r="H58" s="31">
        <v>20490</v>
      </c>
      <c r="I58" s="43">
        <v>27487</v>
      </c>
      <c r="J58" s="33">
        <v>-6998</v>
      </c>
    </row>
    <row r="59" spans="1:10">
      <c r="A59" s="42">
        <v>2085</v>
      </c>
      <c r="B59" s="51">
        <v>18085</v>
      </c>
      <c r="C59" s="39">
        <v>24569</v>
      </c>
      <c r="D59" s="68">
        <v>-6484</v>
      </c>
      <c r="E59" s="64">
        <v>7284</v>
      </c>
      <c r="F59" s="43">
        <v>9520</v>
      </c>
      <c r="G59" s="22">
        <v>-2237</v>
      </c>
      <c r="H59" s="31">
        <v>25369</v>
      </c>
      <c r="I59" s="43">
        <v>34090</v>
      </c>
      <c r="J59" s="33">
        <v>-8721</v>
      </c>
    </row>
    <row r="60" spans="1:10">
      <c r="A60" s="42">
        <v>2090</v>
      </c>
      <c r="B60" s="51">
        <v>22313</v>
      </c>
      <c r="C60" s="39">
        <v>30699</v>
      </c>
      <c r="D60" s="69">
        <v>-8386</v>
      </c>
      <c r="E60" s="64">
        <v>9075</v>
      </c>
      <c r="F60" s="43">
        <v>11694</v>
      </c>
      <c r="G60" s="22">
        <v>-2619</v>
      </c>
      <c r="H60" s="31">
        <v>31387</v>
      </c>
      <c r="I60" s="43">
        <v>42392</v>
      </c>
      <c r="J60" s="33">
        <v>-11005</v>
      </c>
    </row>
    <row r="61" spans="1:10">
      <c r="A61" s="56" t="s">
        <v>13</v>
      </c>
      <c r="B61" s="54"/>
      <c r="C61" s="54"/>
      <c r="D61" s="54"/>
      <c r="E61" s="54"/>
      <c r="F61" s="54"/>
      <c r="G61" s="54"/>
      <c r="H61" s="54"/>
      <c r="I61" s="54"/>
      <c r="J61" s="54"/>
    </row>
    <row r="62" spans="1:10">
      <c r="A62" s="42">
        <v>2014</v>
      </c>
      <c r="B62" s="50">
        <v>790</v>
      </c>
      <c r="C62" s="42">
        <v>861</v>
      </c>
      <c r="D62" s="26">
        <v>-71</v>
      </c>
      <c r="E62" s="18">
        <v>258</v>
      </c>
      <c r="F62" s="42">
        <v>258</v>
      </c>
      <c r="G62" s="20">
        <v>1</v>
      </c>
      <c r="H62" s="31">
        <v>1048</v>
      </c>
      <c r="I62" s="43">
        <v>1119</v>
      </c>
      <c r="J62" s="32">
        <v>-71</v>
      </c>
    </row>
    <row r="63" spans="1:10">
      <c r="A63" s="42">
        <v>2015</v>
      </c>
      <c r="B63" s="50">
        <v>873</v>
      </c>
      <c r="C63" s="42">
        <v>907</v>
      </c>
      <c r="D63" s="26">
        <v>-35</v>
      </c>
      <c r="E63" s="18">
        <v>280</v>
      </c>
      <c r="F63" s="42">
        <v>257</v>
      </c>
      <c r="G63" s="20">
        <v>23</v>
      </c>
      <c r="H63" s="31">
        <v>1153</v>
      </c>
      <c r="I63" s="43">
        <v>1165</v>
      </c>
      <c r="J63" s="32">
        <v>-12</v>
      </c>
    </row>
    <row r="64" spans="1:10">
      <c r="A64" s="42">
        <v>2016</v>
      </c>
      <c r="B64" s="50">
        <v>939</v>
      </c>
      <c r="C64" s="42">
        <v>968</v>
      </c>
      <c r="D64" s="26">
        <v>-29</v>
      </c>
      <c r="E64" s="18">
        <v>305</v>
      </c>
      <c r="F64" s="42">
        <v>271</v>
      </c>
      <c r="G64" s="20">
        <v>34</v>
      </c>
      <c r="H64" s="31">
        <v>1245</v>
      </c>
      <c r="I64" s="43">
        <v>1239</v>
      </c>
      <c r="J64" s="32">
        <v>6</v>
      </c>
    </row>
    <row r="65" spans="1:10">
      <c r="A65" s="42">
        <v>2017</v>
      </c>
      <c r="B65" s="51">
        <v>1018</v>
      </c>
      <c r="C65" s="43">
        <v>1037</v>
      </c>
      <c r="D65" s="26">
        <v>-19</v>
      </c>
      <c r="E65" s="18">
        <v>332</v>
      </c>
      <c r="F65" s="42">
        <v>286</v>
      </c>
      <c r="G65" s="20">
        <v>46</v>
      </c>
      <c r="H65" s="31">
        <v>1350</v>
      </c>
      <c r="I65" s="43">
        <v>1323</v>
      </c>
      <c r="J65" s="32">
        <v>27</v>
      </c>
    </row>
    <row r="66" spans="1:10">
      <c r="A66" s="42">
        <v>2018</v>
      </c>
      <c r="B66" s="51">
        <v>1098</v>
      </c>
      <c r="C66" s="43">
        <v>1112</v>
      </c>
      <c r="D66" s="26">
        <v>-14</v>
      </c>
      <c r="E66" s="18">
        <v>357</v>
      </c>
      <c r="F66" s="42">
        <v>305</v>
      </c>
      <c r="G66" s="20">
        <v>52</v>
      </c>
      <c r="H66" s="31">
        <v>1455</v>
      </c>
      <c r="I66" s="43">
        <v>1417</v>
      </c>
      <c r="J66" s="32">
        <v>38</v>
      </c>
    </row>
    <row r="67" spans="1:10">
      <c r="A67" s="42">
        <v>2019</v>
      </c>
      <c r="B67" s="51">
        <v>1177</v>
      </c>
      <c r="C67" s="43">
        <v>1192</v>
      </c>
      <c r="D67" s="26">
        <v>-15</v>
      </c>
      <c r="E67" s="18">
        <v>382</v>
      </c>
      <c r="F67" s="42">
        <v>322</v>
      </c>
      <c r="G67" s="20">
        <v>60</v>
      </c>
      <c r="H67" s="31">
        <v>1559</v>
      </c>
      <c r="I67" s="43">
        <v>1514</v>
      </c>
      <c r="J67" s="32">
        <v>45</v>
      </c>
    </row>
    <row r="68" spans="1:10">
      <c r="A68" s="42">
        <v>2020</v>
      </c>
      <c r="B68" s="51">
        <v>1257</v>
      </c>
      <c r="C68" s="43">
        <v>1278</v>
      </c>
      <c r="D68" s="26">
        <v>-20</v>
      </c>
      <c r="E68" s="18">
        <v>408</v>
      </c>
      <c r="F68" s="42">
        <v>342</v>
      </c>
      <c r="G68" s="20">
        <v>67</v>
      </c>
      <c r="H68" s="31">
        <v>1666</v>
      </c>
      <c r="I68" s="43">
        <v>1619</v>
      </c>
      <c r="J68" s="32">
        <v>46</v>
      </c>
    </row>
    <row r="69" spans="1:10">
      <c r="A69" s="42">
        <v>2021</v>
      </c>
      <c r="B69" s="51">
        <v>1339</v>
      </c>
      <c r="C69" s="43">
        <v>1365</v>
      </c>
      <c r="D69" s="26">
        <v>-26</v>
      </c>
      <c r="E69" s="18">
        <v>435</v>
      </c>
      <c r="F69" s="42">
        <v>363</v>
      </c>
      <c r="G69" s="20">
        <v>72</v>
      </c>
      <c r="H69" s="31">
        <v>1774</v>
      </c>
      <c r="I69" s="43">
        <v>1728</v>
      </c>
      <c r="J69" s="32">
        <v>46</v>
      </c>
    </row>
    <row r="70" spans="1:10">
      <c r="A70" s="42">
        <v>2022</v>
      </c>
      <c r="B70" s="51">
        <v>1426</v>
      </c>
      <c r="C70" s="43">
        <v>1461</v>
      </c>
      <c r="D70" s="26">
        <v>-35</v>
      </c>
      <c r="E70" s="18">
        <v>464</v>
      </c>
      <c r="F70" s="42">
        <v>386</v>
      </c>
      <c r="G70" s="20">
        <v>78</v>
      </c>
      <c r="H70" s="31">
        <v>1890</v>
      </c>
      <c r="I70" s="43">
        <v>1846</v>
      </c>
      <c r="J70" s="32">
        <v>43</v>
      </c>
    </row>
    <row r="71" spans="1:10">
      <c r="A71" s="42">
        <v>2023</v>
      </c>
      <c r="B71" s="51">
        <v>1515</v>
      </c>
      <c r="C71" s="43">
        <v>1564</v>
      </c>
      <c r="D71" s="26">
        <v>-49</v>
      </c>
      <c r="E71" s="18">
        <v>493</v>
      </c>
      <c r="F71" s="42">
        <v>409</v>
      </c>
      <c r="G71" s="20">
        <v>84</v>
      </c>
      <c r="H71" s="31">
        <v>2008</v>
      </c>
      <c r="I71" s="43">
        <v>1973</v>
      </c>
      <c r="J71" s="32">
        <v>36</v>
      </c>
    </row>
    <row r="72" spans="1:10">
      <c r="A72" s="42">
        <v>2025</v>
      </c>
      <c r="B72" s="51">
        <v>1698</v>
      </c>
      <c r="C72" s="43">
        <v>1787</v>
      </c>
      <c r="D72" s="26">
        <v>-90</v>
      </c>
      <c r="E72" s="18">
        <v>559</v>
      </c>
      <c r="F72" s="42">
        <v>471</v>
      </c>
      <c r="G72" s="20">
        <v>87</v>
      </c>
      <c r="H72" s="31">
        <v>2256</v>
      </c>
      <c r="I72" s="43">
        <v>2259</v>
      </c>
      <c r="J72" s="32">
        <v>-2</v>
      </c>
    </row>
    <row r="73" spans="1:10">
      <c r="A73" s="42">
        <v>2030</v>
      </c>
      <c r="B73" s="51">
        <v>2250</v>
      </c>
      <c r="C73" s="43">
        <v>2451</v>
      </c>
      <c r="D73" s="26">
        <v>-200</v>
      </c>
      <c r="E73" s="18">
        <v>759</v>
      </c>
      <c r="F73" s="42">
        <v>620</v>
      </c>
      <c r="G73" s="20">
        <v>139</v>
      </c>
      <c r="H73" s="31">
        <v>3010</v>
      </c>
      <c r="I73" s="43">
        <v>3071</v>
      </c>
      <c r="J73" s="32">
        <v>-61</v>
      </c>
    </row>
    <row r="74" spans="1:10">
      <c r="A74" s="42">
        <v>2035</v>
      </c>
      <c r="B74" s="51">
        <v>2981</v>
      </c>
      <c r="C74" s="43">
        <v>3259</v>
      </c>
      <c r="D74" s="26">
        <v>-278</v>
      </c>
      <c r="E74" s="21">
        <v>1029</v>
      </c>
      <c r="F74" s="42">
        <v>803</v>
      </c>
      <c r="G74" s="20">
        <v>227</v>
      </c>
      <c r="H74" s="31">
        <v>4010</v>
      </c>
      <c r="I74" s="43">
        <v>4061</v>
      </c>
      <c r="J74" s="32">
        <v>-51</v>
      </c>
    </row>
    <row r="75" spans="1:10">
      <c r="A75" s="42">
        <v>2040</v>
      </c>
      <c r="B75" s="51">
        <v>3967</v>
      </c>
      <c r="C75" s="43">
        <v>4252</v>
      </c>
      <c r="D75" s="26">
        <v>-285</v>
      </c>
      <c r="E75" s="21">
        <v>1400</v>
      </c>
      <c r="F75" s="43">
        <v>1006</v>
      </c>
      <c r="G75" s="20">
        <v>394</v>
      </c>
      <c r="H75" s="31">
        <v>5367</v>
      </c>
      <c r="I75" s="43">
        <v>5258</v>
      </c>
      <c r="J75" s="32">
        <v>109</v>
      </c>
    </row>
    <row r="76" spans="1:10">
      <c r="A76" s="42">
        <v>2045</v>
      </c>
      <c r="B76" s="51">
        <v>5292</v>
      </c>
      <c r="C76" s="43">
        <v>5537</v>
      </c>
      <c r="D76" s="26">
        <v>-245</v>
      </c>
      <c r="E76" s="21">
        <v>1906</v>
      </c>
      <c r="F76" s="43">
        <v>1282</v>
      </c>
      <c r="G76" s="20">
        <v>624</v>
      </c>
      <c r="H76" s="31">
        <v>7198</v>
      </c>
      <c r="I76" s="43">
        <v>6819</v>
      </c>
      <c r="J76" s="32">
        <v>379</v>
      </c>
    </row>
    <row r="77" spans="1:10">
      <c r="A77" s="42">
        <v>2050</v>
      </c>
      <c r="B77" s="51">
        <v>7056</v>
      </c>
      <c r="C77" s="43">
        <v>7267</v>
      </c>
      <c r="D77" s="26">
        <v>-211</v>
      </c>
      <c r="E77" s="21">
        <v>2591</v>
      </c>
      <c r="F77" s="43">
        <v>1635</v>
      </c>
      <c r="G77" s="20">
        <v>957</v>
      </c>
      <c r="H77" s="31">
        <v>9647</v>
      </c>
      <c r="I77" s="43">
        <v>8902</v>
      </c>
      <c r="J77" s="32">
        <v>745</v>
      </c>
    </row>
    <row r="78" spans="1:10">
      <c r="A78" s="42">
        <v>2055</v>
      </c>
      <c r="B78" s="51">
        <v>9404</v>
      </c>
      <c r="C78" s="43">
        <v>9642</v>
      </c>
      <c r="D78" s="26">
        <v>-238</v>
      </c>
      <c r="E78" s="21">
        <v>3518</v>
      </c>
      <c r="F78" s="43">
        <v>2107</v>
      </c>
      <c r="G78" s="22">
        <v>1411</v>
      </c>
      <c r="H78" s="31">
        <v>12922</v>
      </c>
      <c r="I78" s="43">
        <v>11749</v>
      </c>
      <c r="J78" s="33">
        <v>1173</v>
      </c>
    </row>
    <row r="79" spans="1:10">
      <c r="A79" s="42">
        <v>2060</v>
      </c>
      <c r="B79" s="51">
        <v>12538</v>
      </c>
      <c r="C79" s="43">
        <v>12867</v>
      </c>
      <c r="D79" s="26">
        <v>-329</v>
      </c>
      <c r="E79" s="21">
        <v>4768</v>
      </c>
      <c r="F79" s="43">
        <v>2786</v>
      </c>
      <c r="G79" s="22">
        <v>1982</v>
      </c>
      <c r="H79" s="31">
        <v>17307</v>
      </c>
      <c r="I79" s="43">
        <v>15654</v>
      </c>
      <c r="J79" s="33">
        <v>1653</v>
      </c>
    </row>
    <row r="80" spans="1:10">
      <c r="A80" s="42">
        <v>2065</v>
      </c>
      <c r="B80" s="51">
        <v>16740</v>
      </c>
      <c r="C80" s="43">
        <v>17139</v>
      </c>
      <c r="D80" s="26">
        <v>-399</v>
      </c>
      <c r="E80" s="21">
        <v>6455</v>
      </c>
      <c r="F80" s="43">
        <v>3789</v>
      </c>
      <c r="G80" s="22">
        <v>2666</v>
      </c>
      <c r="H80" s="31">
        <v>23195</v>
      </c>
      <c r="I80" s="43">
        <v>20928</v>
      </c>
      <c r="J80" s="33">
        <v>2268</v>
      </c>
    </row>
    <row r="81" spans="1:10">
      <c r="A81" s="42">
        <v>2070</v>
      </c>
      <c r="B81" s="51">
        <v>22398</v>
      </c>
      <c r="C81" s="43">
        <v>22825</v>
      </c>
      <c r="D81" s="26">
        <v>-427</v>
      </c>
      <c r="E81" s="21">
        <v>8739</v>
      </c>
      <c r="F81" s="43">
        <v>5202</v>
      </c>
      <c r="G81" s="22">
        <v>3537</v>
      </c>
      <c r="H81" s="31">
        <v>31137</v>
      </c>
      <c r="I81" s="43">
        <v>28026</v>
      </c>
      <c r="J81" s="33">
        <v>3111</v>
      </c>
    </row>
    <row r="82" spans="1:10">
      <c r="A82" s="42">
        <v>2075</v>
      </c>
      <c r="B82" s="51">
        <v>30033</v>
      </c>
      <c r="C82" s="43">
        <v>30233</v>
      </c>
      <c r="D82" s="26">
        <v>-200</v>
      </c>
      <c r="E82" s="21">
        <v>11830</v>
      </c>
      <c r="F82" s="43">
        <v>7120</v>
      </c>
      <c r="G82" s="22">
        <v>4710</v>
      </c>
      <c r="H82" s="31">
        <v>41863</v>
      </c>
      <c r="I82" s="43">
        <v>37353</v>
      </c>
      <c r="J82" s="33">
        <v>4510</v>
      </c>
    </row>
    <row r="83" spans="1:10">
      <c r="A83" s="42">
        <v>2080</v>
      </c>
      <c r="B83" s="51">
        <v>40311</v>
      </c>
      <c r="C83" s="43">
        <v>39832</v>
      </c>
      <c r="D83" s="26">
        <v>479</v>
      </c>
      <c r="E83" s="21">
        <v>16007</v>
      </c>
      <c r="F83" s="43">
        <v>9624</v>
      </c>
      <c r="G83" s="22">
        <v>6383</v>
      </c>
      <c r="H83" s="31">
        <v>56318</v>
      </c>
      <c r="I83" s="43">
        <v>49456</v>
      </c>
      <c r="J83" s="33">
        <v>6862</v>
      </c>
    </row>
    <row r="84" spans="1:10">
      <c r="A84" s="42">
        <v>2085</v>
      </c>
      <c r="B84" s="51">
        <v>54113</v>
      </c>
      <c r="C84" s="43">
        <v>53142</v>
      </c>
      <c r="D84" s="26">
        <v>972</v>
      </c>
      <c r="E84" s="21">
        <v>21663</v>
      </c>
      <c r="F84" s="43">
        <v>12916</v>
      </c>
      <c r="G84" s="22">
        <v>8747</v>
      </c>
      <c r="H84" s="31">
        <v>75777</v>
      </c>
      <c r="I84" s="43">
        <v>66057</v>
      </c>
      <c r="J84" s="33">
        <v>9719</v>
      </c>
    </row>
    <row r="85" spans="1:10">
      <c r="A85" s="42">
        <v>2090</v>
      </c>
      <c r="B85" s="51">
        <v>72602</v>
      </c>
      <c r="C85" s="43">
        <v>71743</v>
      </c>
      <c r="D85" s="26">
        <v>858</v>
      </c>
      <c r="E85" s="21">
        <v>29323</v>
      </c>
      <c r="F85" s="43">
        <v>17464</v>
      </c>
      <c r="G85" s="22">
        <v>11859</v>
      </c>
      <c r="H85" s="31">
        <v>101925</v>
      </c>
      <c r="I85" s="43">
        <v>89207</v>
      </c>
      <c r="J85" s="33">
        <v>12718</v>
      </c>
    </row>
    <row r="86" spans="1:10">
      <c r="A86" s="56" t="s">
        <v>14</v>
      </c>
      <c r="B86" s="54"/>
      <c r="C86" s="54"/>
      <c r="D86" s="54"/>
      <c r="E86" s="54"/>
      <c r="F86" s="54"/>
      <c r="G86" s="54"/>
      <c r="H86" s="54"/>
      <c r="I86" s="54"/>
      <c r="J86" s="54"/>
    </row>
    <row r="87" spans="1:10">
      <c r="A87" s="42">
        <v>2014</v>
      </c>
      <c r="B87" s="50">
        <v>775</v>
      </c>
      <c r="C87" s="42">
        <v>865</v>
      </c>
      <c r="D87" s="26">
        <v>-90</v>
      </c>
      <c r="E87" s="18">
        <v>251</v>
      </c>
      <c r="F87" s="42">
        <v>269</v>
      </c>
      <c r="G87" s="20">
        <v>-19</v>
      </c>
      <c r="H87" s="31">
        <v>1026</v>
      </c>
      <c r="I87" s="43">
        <v>1135</v>
      </c>
      <c r="J87" s="32">
        <v>-109</v>
      </c>
    </row>
    <row r="88" spans="1:10">
      <c r="A88" s="42">
        <v>2015</v>
      </c>
      <c r="B88" s="50">
        <v>806</v>
      </c>
      <c r="C88" s="42">
        <v>913</v>
      </c>
      <c r="D88" s="26">
        <v>-108</v>
      </c>
      <c r="E88" s="18">
        <v>260</v>
      </c>
      <c r="F88" s="42">
        <v>274</v>
      </c>
      <c r="G88" s="20">
        <v>-13</v>
      </c>
      <c r="H88" s="31">
        <v>1066</v>
      </c>
      <c r="I88" s="43">
        <v>1187</v>
      </c>
      <c r="J88" s="32">
        <v>-121</v>
      </c>
    </row>
    <row r="89" spans="1:10">
      <c r="A89" s="42">
        <v>2016</v>
      </c>
      <c r="B89" s="50">
        <v>838</v>
      </c>
      <c r="C89" s="42">
        <v>964</v>
      </c>
      <c r="D89" s="26">
        <v>-125</v>
      </c>
      <c r="E89" s="18">
        <v>273</v>
      </c>
      <c r="F89" s="42">
        <v>288</v>
      </c>
      <c r="G89" s="20">
        <v>-16</v>
      </c>
      <c r="H89" s="31">
        <v>1111</v>
      </c>
      <c r="I89" s="43">
        <v>1252</v>
      </c>
      <c r="J89" s="32">
        <v>-141</v>
      </c>
    </row>
    <row r="90" spans="1:10">
      <c r="A90" s="42">
        <v>2017</v>
      </c>
      <c r="B90" s="50">
        <v>875</v>
      </c>
      <c r="C90" s="43">
        <v>1018</v>
      </c>
      <c r="D90" s="26">
        <v>-143</v>
      </c>
      <c r="E90" s="18">
        <v>287</v>
      </c>
      <c r="F90" s="42">
        <v>306</v>
      </c>
      <c r="G90" s="20">
        <v>-20</v>
      </c>
      <c r="H90" s="31">
        <v>1162</v>
      </c>
      <c r="I90" s="43">
        <v>1324</v>
      </c>
      <c r="J90" s="32">
        <v>-162</v>
      </c>
    </row>
    <row r="91" spans="1:10">
      <c r="A91" s="42">
        <v>2018</v>
      </c>
      <c r="B91" s="50">
        <v>914</v>
      </c>
      <c r="C91" s="43">
        <v>1077</v>
      </c>
      <c r="D91" s="26">
        <v>-163</v>
      </c>
      <c r="E91" s="18">
        <v>301</v>
      </c>
      <c r="F91" s="42">
        <v>332</v>
      </c>
      <c r="G91" s="20">
        <v>-30</v>
      </c>
      <c r="H91" s="31">
        <v>1215</v>
      </c>
      <c r="I91" s="43">
        <v>1408</v>
      </c>
      <c r="J91" s="32">
        <v>-193</v>
      </c>
    </row>
    <row r="92" spans="1:10">
      <c r="A92" s="42">
        <v>2019</v>
      </c>
      <c r="B92" s="50">
        <v>951</v>
      </c>
      <c r="C92" s="43">
        <v>1140</v>
      </c>
      <c r="D92" s="26">
        <v>-189</v>
      </c>
      <c r="E92" s="18">
        <v>316</v>
      </c>
      <c r="F92" s="42">
        <v>356</v>
      </c>
      <c r="G92" s="20">
        <v>-40</v>
      </c>
      <c r="H92" s="31">
        <v>1267</v>
      </c>
      <c r="I92" s="43">
        <v>1496</v>
      </c>
      <c r="J92" s="32">
        <v>-229</v>
      </c>
    </row>
    <row r="93" spans="1:10">
      <c r="A93" s="42">
        <v>2020</v>
      </c>
      <c r="B93" s="50">
        <v>989</v>
      </c>
      <c r="C93" s="43">
        <v>1208</v>
      </c>
      <c r="D93" s="26">
        <v>-219</v>
      </c>
      <c r="E93" s="18">
        <v>331</v>
      </c>
      <c r="F93" s="42">
        <v>384</v>
      </c>
      <c r="G93" s="20">
        <v>-54</v>
      </c>
      <c r="H93" s="31">
        <v>1320</v>
      </c>
      <c r="I93" s="43">
        <v>1593</v>
      </c>
      <c r="J93" s="32">
        <v>-273</v>
      </c>
    </row>
    <row r="94" spans="1:10">
      <c r="A94" s="42">
        <v>2021</v>
      </c>
      <c r="B94" s="51">
        <v>1029</v>
      </c>
      <c r="C94" s="43">
        <v>1276</v>
      </c>
      <c r="D94" s="26">
        <v>-247</v>
      </c>
      <c r="E94" s="18">
        <v>346</v>
      </c>
      <c r="F94" s="42">
        <v>416</v>
      </c>
      <c r="G94" s="20">
        <v>-70</v>
      </c>
      <c r="H94" s="31">
        <v>1374</v>
      </c>
      <c r="I94" s="43">
        <v>1691</v>
      </c>
      <c r="J94" s="32">
        <v>-317</v>
      </c>
    </row>
    <row r="95" spans="1:10">
      <c r="A95" s="42">
        <v>2022</v>
      </c>
      <c r="B95" s="51">
        <v>1068</v>
      </c>
      <c r="C95" s="43">
        <v>1348</v>
      </c>
      <c r="D95" s="26">
        <v>-279</v>
      </c>
      <c r="E95" s="18">
        <v>361</v>
      </c>
      <c r="F95" s="42">
        <v>450</v>
      </c>
      <c r="G95" s="20">
        <v>-89</v>
      </c>
      <c r="H95" s="31">
        <v>1429</v>
      </c>
      <c r="I95" s="43">
        <v>1797</v>
      </c>
      <c r="J95" s="32">
        <v>-368</v>
      </c>
    </row>
    <row r="96" spans="1:10">
      <c r="A96" s="42">
        <v>2023</v>
      </c>
      <c r="B96" s="51">
        <v>1105</v>
      </c>
      <c r="C96" s="43">
        <v>1424</v>
      </c>
      <c r="D96" s="26">
        <v>-319</v>
      </c>
      <c r="E96" s="18">
        <v>375</v>
      </c>
      <c r="F96" s="42">
        <v>484</v>
      </c>
      <c r="G96" s="20">
        <v>-109</v>
      </c>
      <c r="H96" s="31">
        <v>1480</v>
      </c>
      <c r="I96" s="43">
        <v>1908</v>
      </c>
      <c r="J96" s="32">
        <v>-428</v>
      </c>
    </row>
    <row r="97" spans="1:10">
      <c r="A97" s="42">
        <v>2025</v>
      </c>
      <c r="B97" s="51">
        <v>1177</v>
      </c>
      <c r="C97" s="43">
        <v>1582</v>
      </c>
      <c r="D97" s="26">
        <v>-405</v>
      </c>
      <c r="E97" s="18">
        <v>403</v>
      </c>
      <c r="F97" s="42">
        <v>574</v>
      </c>
      <c r="G97" s="20">
        <v>-171</v>
      </c>
      <c r="H97" s="31">
        <v>1580</v>
      </c>
      <c r="I97" s="43">
        <v>2156</v>
      </c>
      <c r="J97" s="32">
        <v>-576</v>
      </c>
    </row>
    <row r="98" spans="1:10">
      <c r="A98" s="42">
        <v>2030</v>
      </c>
      <c r="B98" s="51">
        <v>1371</v>
      </c>
      <c r="C98" s="43">
        <v>2007</v>
      </c>
      <c r="D98" s="26">
        <v>-635</v>
      </c>
      <c r="E98" s="18">
        <v>478</v>
      </c>
      <c r="F98" s="42">
        <v>807</v>
      </c>
      <c r="G98" s="20">
        <v>-329</v>
      </c>
      <c r="H98" s="31">
        <v>1849</v>
      </c>
      <c r="I98" s="43">
        <v>2814</v>
      </c>
      <c r="J98" s="32">
        <v>-965</v>
      </c>
    </row>
    <row r="99" spans="1:10">
      <c r="A99" s="42">
        <v>2035</v>
      </c>
      <c r="B99" s="51">
        <v>1594</v>
      </c>
      <c r="C99" s="43">
        <v>2446</v>
      </c>
      <c r="D99" s="26">
        <v>-852</v>
      </c>
      <c r="E99" s="18">
        <v>564</v>
      </c>
      <c r="F99" s="43">
        <v>1121</v>
      </c>
      <c r="G99" s="20">
        <v>-557</v>
      </c>
      <c r="H99" s="31">
        <v>2158</v>
      </c>
      <c r="I99" s="43">
        <v>3567</v>
      </c>
      <c r="J99" s="33">
        <v>-1409</v>
      </c>
    </row>
    <row r="100" spans="1:10">
      <c r="A100" s="42">
        <v>2040</v>
      </c>
      <c r="B100" s="51">
        <v>1852</v>
      </c>
      <c r="C100" s="43">
        <v>2897</v>
      </c>
      <c r="D100" s="27">
        <v>-1045</v>
      </c>
      <c r="E100" s="18">
        <v>663</v>
      </c>
      <c r="F100" s="43">
        <v>1506</v>
      </c>
      <c r="G100" s="20">
        <v>-844</v>
      </c>
      <c r="H100" s="31">
        <v>2515</v>
      </c>
      <c r="I100" s="43">
        <v>4403</v>
      </c>
      <c r="J100" s="33">
        <v>-1889</v>
      </c>
    </row>
    <row r="101" spans="1:10">
      <c r="A101" s="42">
        <v>2045</v>
      </c>
      <c r="B101" s="51">
        <v>2141</v>
      </c>
      <c r="C101" s="43">
        <v>3383</v>
      </c>
      <c r="D101" s="27">
        <v>-1242</v>
      </c>
      <c r="E101" s="18">
        <v>775</v>
      </c>
      <c r="F101" s="43">
        <v>1965</v>
      </c>
      <c r="G101" s="22">
        <v>-1190</v>
      </c>
      <c r="H101" s="31">
        <v>2916</v>
      </c>
      <c r="I101" s="43">
        <v>5348</v>
      </c>
      <c r="J101" s="33">
        <v>-2432</v>
      </c>
    </row>
    <row r="102" spans="1:10">
      <c r="A102" s="42">
        <v>2050</v>
      </c>
      <c r="B102" s="51">
        <v>2461</v>
      </c>
      <c r="C102" s="43">
        <v>3937</v>
      </c>
      <c r="D102" s="27">
        <v>-1476</v>
      </c>
      <c r="E102" s="18">
        <v>899</v>
      </c>
      <c r="F102" s="43">
        <v>2445</v>
      </c>
      <c r="G102" s="22">
        <v>-1546</v>
      </c>
      <c r="H102" s="31">
        <v>3360</v>
      </c>
      <c r="I102" s="43">
        <v>6382</v>
      </c>
      <c r="J102" s="33">
        <v>-3022</v>
      </c>
    </row>
    <row r="103" spans="1:10">
      <c r="A103" s="42">
        <v>2055</v>
      </c>
      <c r="B103" s="51">
        <v>2812</v>
      </c>
      <c r="C103" s="43">
        <v>4592</v>
      </c>
      <c r="D103" s="27">
        <v>-1779</v>
      </c>
      <c r="E103" s="21">
        <v>1040</v>
      </c>
      <c r="F103" s="43">
        <v>2930</v>
      </c>
      <c r="G103" s="22">
        <v>-1890</v>
      </c>
      <c r="H103" s="31">
        <v>3853</v>
      </c>
      <c r="I103" s="43">
        <v>7521</v>
      </c>
      <c r="J103" s="33">
        <v>-3669</v>
      </c>
    </row>
    <row r="104" spans="1:10">
      <c r="A104" s="42">
        <v>2060</v>
      </c>
      <c r="B104" s="51">
        <v>3202</v>
      </c>
      <c r="C104" s="43">
        <v>5371</v>
      </c>
      <c r="D104" s="27">
        <v>-2168</v>
      </c>
      <c r="E104" s="21">
        <v>1200</v>
      </c>
      <c r="F104" s="43">
        <v>3435</v>
      </c>
      <c r="G104" s="22">
        <v>-2235</v>
      </c>
      <c r="H104" s="31">
        <v>4402</v>
      </c>
      <c r="I104" s="43">
        <v>8806</v>
      </c>
      <c r="J104" s="33">
        <v>-4404</v>
      </c>
    </row>
    <row r="105" spans="1:10">
      <c r="A105" s="42">
        <v>2065</v>
      </c>
      <c r="B105" s="51">
        <v>3641</v>
      </c>
      <c r="C105" s="43">
        <v>6284</v>
      </c>
      <c r="D105" s="27">
        <v>-2643</v>
      </c>
      <c r="E105" s="21">
        <v>1383</v>
      </c>
      <c r="F105" s="43">
        <v>3981</v>
      </c>
      <c r="G105" s="22">
        <v>-2598</v>
      </c>
      <c r="H105" s="31">
        <v>5024</v>
      </c>
      <c r="I105" s="43">
        <v>10265</v>
      </c>
      <c r="J105" s="33">
        <v>-5241</v>
      </c>
    </row>
    <row r="106" spans="1:10">
      <c r="A106" s="42">
        <v>2070</v>
      </c>
      <c r="B106" s="51">
        <v>4137</v>
      </c>
      <c r="C106" s="43">
        <v>7365</v>
      </c>
      <c r="D106" s="27">
        <v>-3228</v>
      </c>
      <c r="E106" s="21">
        <v>1595</v>
      </c>
      <c r="F106" s="43">
        <v>4615</v>
      </c>
      <c r="G106" s="22">
        <v>-3020</v>
      </c>
      <c r="H106" s="31">
        <v>5732</v>
      </c>
      <c r="I106" s="43">
        <v>11980</v>
      </c>
      <c r="J106" s="33">
        <v>-6248</v>
      </c>
    </row>
    <row r="107" spans="1:10">
      <c r="A107" s="42">
        <v>2075</v>
      </c>
      <c r="B107" s="51">
        <v>4698</v>
      </c>
      <c r="C107" s="43">
        <v>8597</v>
      </c>
      <c r="D107" s="27">
        <v>-3899</v>
      </c>
      <c r="E107" s="21">
        <v>1837</v>
      </c>
      <c r="F107" s="43">
        <v>5317</v>
      </c>
      <c r="G107" s="22">
        <v>-3480</v>
      </c>
      <c r="H107" s="31">
        <v>6536</v>
      </c>
      <c r="I107" s="43">
        <v>13914</v>
      </c>
      <c r="J107" s="33">
        <v>-7379</v>
      </c>
    </row>
    <row r="108" spans="1:10">
      <c r="A108" s="42">
        <v>2080</v>
      </c>
      <c r="B108" s="51">
        <v>5326</v>
      </c>
      <c r="C108" s="43">
        <v>9962</v>
      </c>
      <c r="D108" s="27">
        <v>-4635</v>
      </c>
      <c r="E108" s="21">
        <v>2110</v>
      </c>
      <c r="F108" s="43">
        <v>6033</v>
      </c>
      <c r="G108" s="22">
        <v>-3923</v>
      </c>
      <c r="H108" s="31">
        <v>7437</v>
      </c>
      <c r="I108" s="43">
        <v>15995</v>
      </c>
      <c r="J108" s="33">
        <v>-8558</v>
      </c>
    </row>
    <row r="109" spans="1:10">
      <c r="A109" s="42">
        <v>2085</v>
      </c>
      <c r="B109" s="51">
        <v>6030</v>
      </c>
      <c r="C109" s="43">
        <v>11535</v>
      </c>
      <c r="D109" s="27">
        <v>-5505</v>
      </c>
      <c r="E109" s="21">
        <v>2421</v>
      </c>
      <c r="F109" s="43">
        <v>6790</v>
      </c>
      <c r="G109" s="22">
        <v>-4370</v>
      </c>
      <c r="H109" s="31">
        <v>8451</v>
      </c>
      <c r="I109" s="43">
        <v>18326</v>
      </c>
      <c r="J109" s="33">
        <v>-9875</v>
      </c>
    </row>
    <row r="110" spans="1:10" ht="15" thickBot="1">
      <c r="A110" s="53">
        <v>2090</v>
      </c>
      <c r="B110" s="52">
        <v>6821</v>
      </c>
      <c r="C110" s="44">
        <v>13330</v>
      </c>
      <c r="D110" s="28">
        <v>-6509</v>
      </c>
      <c r="E110" s="23">
        <v>2773</v>
      </c>
      <c r="F110" s="44">
        <v>7807</v>
      </c>
      <c r="G110" s="24">
        <v>-5034</v>
      </c>
      <c r="H110" s="35">
        <v>9594</v>
      </c>
      <c r="I110" s="44">
        <v>21136</v>
      </c>
      <c r="J110" s="36">
        <v>-11543</v>
      </c>
    </row>
  </sheetData>
  <mergeCells count="5">
    <mergeCell ref="B4:D4"/>
    <mergeCell ref="E4:G4"/>
    <mergeCell ref="H4:J4"/>
    <mergeCell ref="A3:J3"/>
    <mergeCell ref="A2:J2"/>
  </mergeCells>
  <hyperlinks>
    <hyperlink ref="A1" r:id="rId1"/>
  </hyperlinks>
  <pageMargins left="0.7" right="0.7" top="0.75" bottom="0.75" header="0.3" footer="0.3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3" workbookViewId="0">
      <selection activeCell="K22" sqref="K22"/>
    </sheetView>
  </sheetViews>
  <sheetFormatPr baseColWidth="10" defaultColWidth="8.83203125" defaultRowHeight="14" x14ac:dyDescent="0"/>
  <cols>
    <col min="1" max="1" width="14.5" customWidth="1"/>
    <col min="2" max="2" width="20.83203125" customWidth="1"/>
    <col min="6" max="6" width="22.83203125" customWidth="1"/>
    <col min="7" max="7" width="32.83203125" customWidth="1"/>
  </cols>
  <sheetData>
    <row r="1" spans="1:11">
      <c r="A1" s="1" t="s">
        <v>0</v>
      </c>
    </row>
    <row r="2" spans="1:11">
      <c r="A2" s="3" t="s">
        <v>1</v>
      </c>
      <c r="B2" s="3"/>
      <c r="C2" s="3"/>
      <c r="D2" s="3"/>
      <c r="E2" s="3"/>
      <c r="F2" s="3"/>
      <c r="G2" s="3"/>
    </row>
    <row r="3" spans="1:11" ht="15" thickBot="1"/>
    <row r="4" spans="1:11" ht="15" thickBot="1">
      <c r="C4" s="116" t="s">
        <v>11</v>
      </c>
      <c r="D4" s="117"/>
      <c r="E4" s="118"/>
    </row>
    <row r="5" spans="1:11" ht="29" thickBot="1">
      <c r="A5" s="6" t="s">
        <v>3</v>
      </c>
      <c r="B5" s="5" t="s">
        <v>5</v>
      </c>
      <c r="C5" s="7" t="s">
        <v>6</v>
      </c>
      <c r="D5" s="9" t="s">
        <v>7</v>
      </c>
      <c r="E5" s="8" t="s">
        <v>2</v>
      </c>
      <c r="F5" s="5" t="s">
        <v>9</v>
      </c>
      <c r="G5" s="10" t="s">
        <v>10</v>
      </c>
      <c r="H5" s="4"/>
    </row>
    <row r="6" spans="1:11">
      <c r="A6">
        <v>1945</v>
      </c>
      <c r="B6" s="2">
        <v>46390</v>
      </c>
      <c r="C6" s="2">
        <v>1106</v>
      </c>
      <c r="D6" t="s">
        <v>8</v>
      </c>
      <c r="E6" s="2">
        <v>1106</v>
      </c>
      <c r="F6">
        <v>41.9</v>
      </c>
      <c r="G6">
        <v>2</v>
      </c>
    </row>
    <row r="7" spans="1:11">
      <c r="A7">
        <v>1950</v>
      </c>
      <c r="B7" s="2">
        <v>48280</v>
      </c>
      <c r="C7" s="2">
        <v>2930</v>
      </c>
      <c r="D7" t="s">
        <v>8</v>
      </c>
      <c r="E7" s="2">
        <v>2930</v>
      </c>
      <c r="F7">
        <v>16.5</v>
      </c>
      <c r="G7">
        <v>6</v>
      </c>
    </row>
    <row r="8" spans="1:11">
      <c r="A8">
        <v>1955</v>
      </c>
      <c r="B8" s="2">
        <v>65066</v>
      </c>
      <c r="C8" s="2">
        <v>7564</v>
      </c>
      <c r="D8" t="s">
        <v>8</v>
      </c>
      <c r="E8" s="2">
        <v>7564</v>
      </c>
      <c r="F8">
        <v>8.6</v>
      </c>
      <c r="G8">
        <v>12</v>
      </c>
    </row>
    <row r="9" spans="1:11">
      <c r="A9">
        <v>1960</v>
      </c>
      <c r="B9" s="2">
        <v>72371</v>
      </c>
      <c r="C9" s="2">
        <v>13740</v>
      </c>
      <c r="D9">
        <v>522</v>
      </c>
      <c r="E9" s="2">
        <v>14262</v>
      </c>
      <c r="F9" s="2">
        <v>5.0999999999999996</v>
      </c>
      <c r="G9" s="2">
        <v>20</v>
      </c>
      <c r="J9" s="109">
        <v>1945</v>
      </c>
      <c r="K9">
        <v>41.9</v>
      </c>
    </row>
    <row r="10" spans="1:11">
      <c r="A10">
        <v>1965</v>
      </c>
      <c r="B10" s="2">
        <v>80539</v>
      </c>
      <c r="C10" s="2">
        <v>18509</v>
      </c>
      <c r="D10" s="2">
        <v>1648</v>
      </c>
      <c r="E10" s="2">
        <v>20157</v>
      </c>
      <c r="F10">
        <v>4</v>
      </c>
      <c r="G10">
        <v>25</v>
      </c>
      <c r="J10">
        <v>1950</v>
      </c>
      <c r="K10">
        <v>16.5</v>
      </c>
    </row>
    <row r="11" spans="1:11">
      <c r="A11">
        <v>1970</v>
      </c>
      <c r="B11" s="2">
        <v>92963</v>
      </c>
      <c r="C11" s="2">
        <v>22618</v>
      </c>
      <c r="D11" s="2">
        <v>2568</v>
      </c>
      <c r="E11" s="2">
        <v>25186</v>
      </c>
      <c r="F11">
        <v>3.7</v>
      </c>
      <c r="G11">
        <v>27</v>
      </c>
      <c r="J11">
        <v>1960</v>
      </c>
      <c r="K11" s="2">
        <v>5.0999999999999996</v>
      </c>
    </row>
    <row r="12" spans="1:11">
      <c r="A12">
        <v>1975</v>
      </c>
      <c r="B12" s="2">
        <v>100193</v>
      </c>
      <c r="C12" s="2">
        <v>26998</v>
      </c>
      <c r="D12" s="2">
        <v>4125</v>
      </c>
      <c r="E12" s="2">
        <v>31123</v>
      </c>
      <c r="F12">
        <v>3.2</v>
      </c>
      <c r="G12">
        <v>31</v>
      </c>
      <c r="J12">
        <v>1970</v>
      </c>
      <c r="K12">
        <v>3.7</v>
      </c>
    </row>
    <row r="13" spans="1:11">
      <c r="A13">
        <v>1980</v>
      </c>
      <c r="B13" s="2">
        <v>112651</v>
      </c>
      <c r="C13" s="2">
        <v>30384</v>
      </c>
      <c r="D13" s="2">
        <v>4734</v>
      </c>
      <c r="E13" s="2">
        <v>35117</v>
      </c>
      <c r="F13">
        <v>3.2</v>
      </c>
      <c r="G13">
        <v>31</v>
      </c>
      <c r="J13">
        <v>1980</v>
      </c>
      <c r="K13">
        <v>3.2</v>
      </c>
    </row>
    <row r="14" spans="1:11">
      <c r="A14">
        <v>1985</v>
      </c>
      <c r="B14" s="2">
        <v>120312</v>
      </c>
      <c r="C14" s="2">
        <v>32763</v>
      </c>
      <c r="D14" s="2">
        <v>3874</v>
      </c>
      <c r="E14" s="2">
        <v>36636</v>
      </c>
      <c r="F14">
        <v>3.3</v>
      </c>
      <c r="G14">
        <v>30</v>
      </c>
      <c r="J14">
        <v>1990</v>
      </c>
      <c r="K14">
        <v>3.4</v>
      </c>
    </row>
    <row r="15" spans="1:11">
      <c r="A15">
        <v>1990</v>
      </c>
      <c r="B15" s="2">
        <v>133123</v>
      </c>
      <c r="C15" s="2">
        <v>35255</v>
      </c>
      <c r="D15" s="2">
        <v>4204</v>
      </c>
      <c r="E15" s="2">
        <v>39459</v>
      </c>
      <c r="F15">
        <v>3.4</v>
      </c>
      <c r="G15">
        <v>30</v>
      </c>
      <c r="J15">
        <v>2000</v>
      </c>
      <c r="K15">
        <v>3.4</v>
      </c>
    </row>
    <row r="16" spans="1:11">
      <c r="A16">
        <v>1995</v>
      </c>
      <c r="B16" s="2">
        <v>140976</v>
      </c>
      <c r="C16" s="2">
        <v>37364</v>
      </c>
      <c r="D16" s="2">
        <v>5731</v>
      </c>
      <c r="E16" s="2">
        <v>43096</v>
      </c>
      <c r="F16">
        <v>3.3</v>
      </c>
      <c r="G16">
        <v>31</v>
      </c>
      <c r="J16">
        <v>2013</v>
      </c>
      <c r="K16">
        <v>2.8</v>
      </c>
    </row>
    <row r="17" spans="1:11">
      <c r="A17">
        <v>2000</v>
      </c>
      <c r="B17" s="2">
        <v>154916</v>
      </c>
      <c r="C17" s="2">
        <v>38556</v>
      </c>
      <c r="D17" s="2">
        <v>6606</v>
      </c>
      <c r="E17" s="2">
        <v>45162</v>
      </c>
      <c r="F17">
        <v>3.4</v>
      </c>
      <c r="G17">
        <v>29</v>
      </c>
      <c r="J17">
        <v>2025</v>
      </c>
      <c r="K17">
        <v>2.4</v>
      </c>
    </row>
    <row r="18" spans="1:11">
      <c r="A18">
        <v>2001</v>
      </c>
      <c r="B18" s="2">
        <v>155320</v>
      </c>
      <c r="C18" s="2">
        <v>38888</v>
      </c>
      <c r="D18" s="2">
        <v>6780</v>
      </c>
      <c r="E18" s="2">
        <v>45668</v>
      </c>
      <c r="F18">
        <v>3.4</v>
      </c>
      <c r="G18">
        <v>29</v>
      </c>
      <c r="J18">
        <v>2050</v>
      </c>
      <c r="K18">
        <v>2.1</v>
      </c>
    </row>
    <row r="19" spans="1:11">
      <c r="A19">
        <v>2002</v>
      </c>
      <c r="B19" s="2">
        <v>154754</v>
      </c>
      <c r="C19" s="2">
        <v>39117</v>
      </c>
      <c r="D19" s="2">
        <v>7060</v>
      </c>
      <c r="E19" s="2">
        <v>46176</v>
      </c>
      <c r="F19">
        <v>3.4</v>
      </c>
      <c r="G19">
        <v>30</v>
      </c>
      <c r="J19">
        <v>2090</v>
      </c>
      <c r="K19">
        <v>2</v>
      </c>
    </row>
    <row r="20" spans="1:11">
      <c r="A20">
        <v>2003</v>
      </c>
      <c r="B20" s="2">
        <v>154976</v>
      </c>
      <c r="C20" s="2">
        <v>39315</v>
      </c>
      <c r="D20" s="2">
        <v>7438</v>
      </c>
      <c r="E20" s="2">
        <v>46753</v>
      </c>
      <c r="F20">
        <v>3.3</v>
      </c>
      <c r="G20">
        <v>30</v>
      </c>
    </row>
    <row r="21" spans="1:11">
      <c r="A21">
        <v>2004</v>
      </c>
      <c r="B21" s="2">
        <v>156766</v>
      </c>
      <c r="C21" s="2">
        <v>39558</v>
      </c>
      <c r="D21" s="2">
        <v>7810</v>
      </c>
      <c r="E21" s="2">
        <v>47368</v>
      </c>
      <c r="F21">
        <v>3.3</v>
      </c>
      <c r="G21">
        <v>30</v>
      </c>
    </row>
    <row r="22" spans="1:11">
      <c r="A22">
        <v>2005</v>
      </c>
      <c r="B22" s="2">
        <v>159212</v>
      </c>
      <c r="C22" s="2">
        <v>39961</v>
      </c>
      <c r="D22" s="2">
        <v>8172</v>
      </c>
      <c r="E22" s="2">
        <v>48133</v>
      </c>
      <c r="F22">
        <v>3.3</v>
      </c>
      <c r="G22">
        <v>30</v>
      </c>
    </row>
    <row r="23" spans="1:11">
      <c r="A23">
        <v>2006</v>
      </c>
      <c r="B23" s="2">
        <v>161748</v>
      </c>
      <c r="C23" s="2">
        <v>40435</v>
      </c>
      <c r="D23" s="2">
        <v>8428</v>
      </c>
      <c r="E23" s="2">
        <v>48863</v>
      </c>
      <c r="F23">
        <v>3.3</v>
      </c>
      <c r="G23">
        <v>30</v>
      </c>
    </row>
    <row r="24" spans="1:11">
      <c r="A24">
        <v>2007</v>
      </c>
      <c r="B24" s="2">
        <v>163521</v>
      </c>
      <c r="C24" s="2">
        <v>40863</v>
      </c>
      <c r="D24" s="2">
        <v>8739</v>
      </c>
      <c r="E24" s="2">
        <v>49603</v>
      </c>
      <c r="F24">
        <v>3.3</v>
      </c>
      <c r="G24">
        <v>30</v>
      </c>
    </row>
    <row r="25" spans="1:11">
      <c r="A25">
        <v>2008</v>
      </c>
      <c r="B25" s="2">
        <v>162902</v>
      </c>
      <c r="C25" s="2">
        <v>41355</v>
      </c>
      <c r="D25" s="2">
        <v>9065</v>
      </c>
      <c r="E25" s="2">
        <v>50420</v>
      </c>
      <c r="F25">
        <v>3.2</v>
      </c>
      <c r="G25">
        <v>31</v>
      </c>
    </row>
    <row r="26" spans="1:11">
      <c r="A26">
        <v>2009</v>
      </c>
      <c r="B26" s="2">
        <v>157940</v>
      </c>
      <c r="C26" s="2">
        <v>42385</v>
      </c>
      <c r="D26" s="2">
        <v>9475</v>
      </c>
      <c r="E26" s="2">
        <v>51860</v>
      </c>
      <c r="F26">
        <v>3</v>
      </c>
      <c r="G26">
        <v>33</v>
      </c>
    </row>
    <row r="27" spans="1:11">
      <c r="A27">
        <v>2010</v>
      </c>
      <c r="B27" s="2">
        <v>157328</v>
      </c>
      <c r="C27" s="2">
        <v>43440</v>
      </c>
      <c r="D27" s="2">
        <v>9958</v>
      </c>
      <c r="E27" s="2">
        <v>53398</v>
      </c>
      <c r="F27">
        <v>2.9</v>
      </c>
      <c r="G27">
        <v>34</v>
      </c>
    </row>
    <row r="28" spans="1:11">
      <c r="A28">
        <v>2011</v>
      </c>
      <c r="B28" s="2">
        <v>158988</v>
      </c>
      <c r="C28" s="2">
        <v>44388</v>
      </c>
      <c r="D28" s="2">
        <v>10428</v>
      </c>
      <c r="E28" s="2">
        <v>54816</v>
      </c>
      <c r="F28">
        <v>2.9</v>
      </c>
      <c r="G28">
        <v>34</v>
      </c>
    </row>
    <row r="29" spans="1:11">
      <c r="A29">
        <v>2012</v>
      </c>
      <c r="B29" s="2">
        <v>161672</v>
      </c>
      <c r="C29" s="2">
        <v>45377</v>
      </c>
      <c r="D29" s="2">
        <v>10799</v>
      </c>
      <c r="E29" s="2">
        <v>56176</v>
      </c>
      <c r="F29">
        <v>2.9</v>
      </c>
      <c r="G29">
        <v>35</v>
      </c>
    </row>
    <row r="30" spans="1:11">
      <c r="A30">
        <v>2013</v>
      </c>
      <c r="B30" s="2">
        <v>163221</v>
      </c>
      <c r="C30" s="2">
        <v>46517</v>
      </c>
      <c r="D30" s="2">
        <v>10954</v>
      </c>
      <c r="E30" s="2">
        <v>57471</v>
      </c>
      <c r="F30">
        <v>2.8</v>
      </c>
      <c r="G30">
        <v>35</v>
      </c>
    </row>
    <row r="31" spans="1:11">
      <c r="A31" s="3" t="s">
        <v>4</v>
      </c>
    </row>
    <row r="32" spans="1:11">
      <c r="A32">
        <v>2014</v>
      </c>
      <c r="B32" s="2">
        <v>165446</v>
      </c>
      <c r="C32" s="2">
        <v>47866</v>
      </c>
      <c r="D32" s="2">
        <v>11031</v>
      </c>
      <c r="E32" s="2">
        <v>58896</v>
      </c>
      <c r="F32">
        <v>2.8</v>
      </c>
      <c r="G32">
        <v>36</v>
      </c>
    </row>
    <row r="33" spans="1:7">
      <c r="A33">
        <v>2015</v>
      </c>
      <c r="B33" s="2">
        <v>167493</v>
      </c>
      <c r="C33" s="2">
        <v>49377</v>
      </c>
      <c r="D33" s="2">
        <v>11108</v>
      </c>
      <c r="E33" s="2">
        <v>60485</v>
      </c>
      <c r="F33">
        <v>2.8</v>
      </c>
      <c r="G33">
        <v>36</v>
      </c>
    </row>
    <row r="34" spans="1:7">
      <c r="A34">
        <v>2020</v>
      </c>
      <c r="B34" s="2">
        <v>177705</v>
      </c>
      <c r="C34" s="2">
        <v>57923</v>
      </c>
      <c r="D34" s="2">
        <v>11489</v>
      </c>
      <c r="E34" s="2">
        <v>69412</v>
      </c>
      <c r="F34">
        <v>2.6</v>
      </c>
      <c r="G34">
        <v>39</v>
      </c>
    </row>
    <row r="35" spans="1:7">
      <c r="A35">
        <v>2025</v>
      </c>
      <c r="B35" s="2">
        <v>182644</v>
      </c>
      <c r="C35" s="2">
        <v>65509</v>
      </c>
      <c r="D35" s="2">
        <v>12058</v>
      </c>
      <c r="E35" s="2">
        <v>77567</v>
      </c>
      <c r="F35">
        <v>2.4</v>
      </c>
      <c r="G35">
        <v>42</v>
      </c>
    </row>
    <row r="36" spans="1:7">
      <c r="A36">
        <v>2030</v>
      </c>
      <c r="B36" s="2">
        <v>186049</v>
      </c>
      <c r="C36" s="2">
        <v>72809</v>
      </c>
      <c r="D36" s="2">
        <v>12213</v>
      </c>
      <c r="E36" s="2">
        <v>85022</v>
      </c>
      <c r="F36">
        <v>2.2000000000000002</v>
      </c>
      <c r="G36">
        <v>46</v>
      </c>
    </row>
    <row r="37" spans="1:7">
      <c r="A37">
        <v>2035</v>
      </c>
      <c r="B37" s="2">
        <v>189841</v>
      </c>
      <c r="C37" s="2">
        <v>77752</v>
      </c>
      <c r="D37" s="2">
        <v>12545</v>
      </c>
      <c r="E37" s="2">
        <v>90297</v>
      </c>
      <c r="F37">
        <v>2.1</v>
      </c>
      <c r="G37">
        <v>48</v>
      </c>
    </row>
    <row r="38" spans="1:7">
      <c r="A38">
        <v>2040</v>
      </c>
      <c r="B38" s="2">
        <v>195100</v>
      </c>
      <c r="C38" s="2">
        <v>80187</v>
      </c>
      <c r="D38" s="2">
        <v>12963</v>
      </c>
      <c r="E38" s="2">
        <v>93149</v>
      </c>
      <c r="F38">
        <v>2.1</v>
      </c>
      <c r="G38">
        <v>48</v>
      </c>
    </row>
    <row r="39" spans="1:7">
      <c r="A39">
        <v>2045</v>
      </c>
      <c r="B39" s="2">
        <v>200717</v>
      </c>
      <c r="C39" s="2">
        <v>81430</v>
      </c>
      <c r="D39" s="2">
        <v>13694</v>
      </c>
      <c r="E39" s="2">
        <v>95124</v>
      </c>
      <c r="F39">
        <v>2.1</v>
      </c>
      <c r="G39">
        <v>47</v>
      </c>
    </row>
    <row r="40" spans="1:7">
      <c r="A40">
        <v>2050</v>
      </c>
      <c r="B40" s="2">
        <v>205991</v>
      </c>
      <c r="C40" s="2">
        <v>83072</v>
      </c>
      <c r="D40" s="2">
        <v>14223</v>
      </c>
      <c r="E40" s="2">
        <v>97295</v>
      </c>
      <c r="F40">
        <v>2.1</v>
      </c>
      <c r="G40">
        <v>47</v>
      </c>
    </row>
    <row r="41" spans="1:7">
      <c r="A41">
        <v>2055</v>
      </c>
      <c r="B41" s="2">
        <v>210763</v>
      </c>
      <c r="C41" s="2">
        <v>85475</v>
      </c>
      <c r="D41" s="2">
        <v>14723</v>
      </c>
      <c r="E41" s="2">
        <v>100198</v>
      </c>
      <c r="F41">
        <v>2.1</v>
      </c>
      <c r="G41">
        <v>48</v>
      </c>
    </row>
    <row r="42" spans="1:7">
      <c r="A42">
        <v>2060</v>
      </c>
      <c r="B42" s="2">
        <v>215272</v>
      </c>
      <c r="C42" s="2">
        <v>88588</v>
      </c>
      <c r="D42" s="2">
        <v>15016</v>
      </c>
      <c r="E42" s="2">
        <v>103605</v>
      </c>
      <c r="F42">
        <v>2.1</v>
      </c>
      <c r="G42">
        <v>48</v>
      </c>
    </row>
    <row r="43" spans="1:7">
      <c r="A43">
        <v>2065</v>
      </c>
      <c r="B43" s="2">
        <v>220022</v>
      </c>
      <c r="C43" s="2">
        <v>91742</v>
      </c>
      <c r="D43" s="2">
        <v>15470</v>
      </c>
      <c r="E43" s="2">
        <v>107212</v>
      </c>
      <c r="F43">
        <v>2.1</v>
      </c>
      <c r="G43">
        <v>49</v>
      </c>
    </row>
    <row r="44" spans="1:7">
      <c r="A44">
        <v>2070</v>
      </c>
      <c r="B44" s="2">
        <v>225171</v>
      </c>
      <c r="C44" s="2">
        <v>95245</v>
      </c>
      <c r="D44" s="2">
        <v>15903</v>
      </c>
      <c r="E44" s="2">
        <v>111148</v>
      </c>
      <c r="F44">
        <v>2</v>
      </c>
      <c r="G44">
        <v>49</v>
      </c>
    </row>
    <row r="45" spans="1:7">
      <c r="A45">
        <v>2075</v>
      </c>
      <c r="B45" s="2">
        <v>230524</v>
      </c>
      <c r="C45" s="2">
        <v>98430</v>
      </c>
      <c r="D45" s="2">
        <v>16252</v>
      </c>
      <c r="E45" s="2">
        <v>114681</v>
      </c>
      <c r="F45">
        <v>2</v>
      </c>
      <c r="G45">
        <v>50</v>
      </c>
    </row>
    <row r="46" spans="1:7">
      <c r="A46">
        <v>2080</v>
      </c>
      <c r="B46" s="2">
        <v>235909</v>
      </c>
      <c r="C46" s="2">
        <v>100766</v>
      </c>
      <c r="D46" s="2">
        <v>16899</v>
      </c>
      <c r="E46" s="2">
        <v>117665</v>
      </c>
      <c r="F46">
        <v>2</v>
      </c>
      <c r="G46">
        <v>50</v>
      </c>
    </row>
    <row r="47" spans="1:7">
      <c r="A47">
        <v>2085</v>
      </c>
      <c r="B47" s="2">
        <v>241094</v>
      </c>
      <c r="C47" s="2">
        <v>103890</v>
      </c>
      <c r="D47" s="2">
        <v>17509</v>
      </c>
      <c r="E47" s="2">
        <v>121399</v>
      </c>
      <c r="F47">
        <v>2</v>
      </c>
      <c r="G47">
        <v>50</v>
      </c>
    </row>
    <row r="48" spans="1:7">
      <c r="A48">
        <v>2090</v>
      </c>
      <c r="B48" s="2">
        <v>246038</v>
      </c>
      <c r="C48" s="2">
        <v>107850</v>
      </c>
      <c r="D48" s="2">
        <v>17860</v>
      </c>
      <c r="E48" s="2">
        <v>125710</v>
      </c>
      <c r="F48">
        <v>2</v>
      </c>
      <c r="G48">
        <v>51</v>
      </c>
    </row>
  </sheetData>
  <mergeCells count="1">
    <mergeCell ref="C4:E4"/>
  </mergeCells>
  <hyperlinks>
    <hyperlink ref="A1" r:id="rId1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3</vt:i4>
      </vt:variant>
    </vt:vector>
  </HeadingPairs>
  <TitlesOfParts>
    <vt:vector size="8" baseType="lpstr">
      <vt:lpstr>Deficits</vt:lpstr>
      <vt:lpstr>Deficits raw</vt:lpstr>
      <vt:lpstr>CPI</vt:lpstr>
      <vt:lpstr>Deficits nominal</vt:lpstr>
      <vt:lpstr>Workers per Beneficiary</vt:lpstr>
      <vt:lpstr>C1. Balance</vt:lpstr>
      <vt:lpstr>C2. Deficits</vt:lpstr>
      <vt:lpstr>C3. Workers per Beneficiary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Castillo</dc:creator>
  <cp:lastModifiedBy>Rizqi Rachmat</cp:lastModifiedBy>
  <cp:lastPrinted>2014-09-04T16:14:14Z</cp:lastPrinted>
  <dcterms:created xsi:type="dcterms:W3CDTF">2014-08-25T18:49:23Z</dcterms:created>
  <dcterms:modified xsi:type="dcterms:W3CDTF">2014-09-04T16:14:24Z</dcterms:modified>
</cp:coreProperties>
</file>