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5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6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7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9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0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1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3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5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8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9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lackburn\Documents\PM Duties\SBI-PM Projects\Paper Drafts\Winship\"/>
    </mc:Choice>
  </mc:AlternateContent>
  <bookViews>
    <workbookView xWindow="0" yWindow="0" windowWidth="19200" windowHeight="6480" firstSheet="46" activeTab="52"/>
  </bookViews>
  <sheets>
    <sheet name="Fig1" sheetId="1" r:id="rId1"/>
    <sheet name="Fig2" sheetId="3" r:id="rId2"/>
    <sheet name="Fig3" sheetId="4" r:id="rId3"/>
    <sheet name="Fig4" sheetId="5" r:id="rId4"/>
    <sheet name="Fig5" sheetId="6" r:id="rId5"/>
    <sheet name="Fig6" sheetId="9" r:id="rId6"/>
    <sheet name="Fig7" sheetId="10" r:id="rId7"/>
    <sheet name="Fig8" sheetId="11" r:id="rId8"/>
    <sheet name="Fig9" sheetId="12" r:id="rId9"/>
    <sheet name="Fig10" sheetId="13" r:id="rId10"/>
    <sheet name="Fig11" sheetId="14" r:id="rId11"/>
    <sheet name="Fig12" sheetId="15" r:id="rId12"/>
    <sheet name="Fig13" sheetId="16" r:id="rId13"/>
    <sheet name="Fig14" sheetId="17" r:id="rId14"/>
    <sheet name="Fig15" sheetId="18" r:id="rId15"/>
    <sheet name="Fig16" sheetId="25" r:id="rId16"/>
    <sheet name="Fig17" sheetId="27" r:id="rId17"/>
    <sheet name="Fig18" sheetId="39" r:id="rId18"/>
    <sheet name="Fig19" sheetId="40" r:id="rId19"/>
    <sheet name="Fig20" sheetId="41" r:id="rId20"/>
    <sheet name="Fig21" sheetId="42" r:id="rId21"/>
    <sheet name="Fig22" sheetId="43" r:id="rId22"/>
    <sheet name="Fig23" sheetId="44" r:id="rId23"/>
    <sheet name="Fif24" sheetId="45" r:id="rId24"/>
    <sheet name="Fig25" sheetId="46" r:id="rId25"/>
    <sheet name="Fig26" sheetId="47" r:id="rId26"/>
    <sheet name="Fig27" sheetId="48" r:id="rId27"/>
    <sheet name="Fig28" sheetId="49" r:id="rId28"/>
    <sheet name="Fig29" sheetId="50" r:id="rId29"/>
    <sheet name="Fig30" sheetId="51" r:id="rId30"/>
    <sheet name="Fig31" sheetId="52" r:id="rId31"/>
    <sheet name="Fig32" sheetId="53" r:id="rId32"/>
    <sheet name="Fig33" sheetId="54" r:id="rId33"/>
    <sheet name="Fig34" sheetId="55" r:id="rId34"/>
    <sheet name="Fig35" sheetId="56" r:id="rId35"/>
    <sheet name="Fig36" sheetId="57" r:id="rId36"/>
    <sheet name="Fig37" sheetId="58" r:id="rId37"/>
    <sheet name="Fig38" sheetId="59" r:id="rId38"/>
    <sheet name="Fig39" sheetId="60" r:id="rId39"/>
    <sheet name="Fig40" sheetId="61" r:id="rId40"/>
    <sheet name="Fig41" sheetId="28" r:id="rId41"/>
    <sheet name="Fig42" sheetId="29" r:id="rId42"/>
    <sheet name="Fig43" sheetId="30" r:id="rId43"/>
    <sheet name="Fig44" sheetId="31" r:id="rId44"/>
    <sheet name="Fig45" sheetId="32" r:id="rId45"/>
    <sheet name="Fig46" sheetId="33" r:id="rId46"/>
    <sheet name="Fig47" sheetId="34" r:id="rId47"/>
    <sheet name="Fig48" sheetId="35" r:id="rId48"/>
    <sheet name="Fig49" sheetId="37" r:id="rId49"/>
    <sheet name="Fig50" sheetId="36" r:id="rId50"/>
    <sheet name="Fig51" sheetId="38" r:id="rId51"/>
    <sheet name="Fig52" sheetId="62" r:id="rId52"/>
    <sheet name="Fig53" sheetId="65" r:id="rId53"/>
    <sheet name="EmpStat" sheetId="7" r:id="rId54"/>
    <sheet name="EmpStat2" sheetId="8" r:id="rId55"/>
    <sheet name="Discouraged" sheetId="24" r:id="rId56"/>
    <sheet name="SitPost93" sheetId="20" r:id="rId57"/>
    <sheet name="LF status" sheetId="19" r:id="rId58"/>
    <sheet name="NILFLY" sheetId="22" r:id="rId59"/>
    <sheet name="SitPre94" sheetId="23" r:id="rId60"/>
    <sheet name="SitPost80" sheetId="21" r:id="rId61"/>
    <sheet name="EPI Data Library - Wages by per" sheetId="26" r:id="rId62"/>
    <sheet name="Sheet2" sheetId="63" r:id="rId63"/>
    <sheet name="Sheet1" sheetId="64" r:id="rId64"/>
    <sheet name="BLS Data Series" sheetId="66" r:id="rId6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S12" i="66" l="1"/>
  <c r="JR12" i="66"/>
  <c r="JQ12" i="66"/>
  <c r="JP12" i="66"/>
  <c r="JO12" i="66"/>
  <c r="JN12" i="66"/>
  <c r="JM12" i="66"/>
  <c r="JL12" i="66"/>
  <c r="JK12" i="66"/>
  <c r="JJ12" i="66"/>
  <c r="JI12" i="66"/>
  <c r="JH12" i="66"/>
  <c r="JG12" i="66"/>
  <c r="JF12" i="66"/>
  <c r="JE12" i="66"/>
  <c r="JD12" i="66"/>
  <c r="JC12" i="66"/>
  <c r="JB12" i="66"/>
  <c r="JA12" i="66"/>
  <c r="IZ12" i="66"/>
  <c r="IY12" i="66"/>
  <c r="IX12" i="66"/>
  <c r="IW12" i="66"/>
  <c r="IV12" i="66"/>
  <c r="IU12" i="66"/>
  <c r="IT12" i="66"/>
  <c r="IS12" i="66"/>
  <c r="IR12" i="66"/>
  <c r="IQ12" i="66"/>
  <c r="IP12" i="66"/>
  <c r="IO12" i="66"/>
  <c r="IN12" i="66"/>
  <c r="IM12" i="66"/>
  <c r="IL12" i="66"/>
  <c r="IK12" i="66"/>
  <c r="IJ12" i="66"/>
  <c r="II12" i="66"/>
  <c r="IH12" i="66"/>
  <c r="IG12" i="66"/>
  <c r="IF12" i="66"/>
  <c r="IE12" i="66"/>
  <c r="ID12" i="66"/>
  <c r="IC12" i="66"/>
  <c r="IB12" i="66"/>
  <c r="IA12" i="66"/>
  <c r="HZ12" i="66"/>
  <c r="HY12" i="66"/>
  <c r="HX12" i="66"/>
  <c r="HW12" i="66"/>
  <c r="HV12" i="66"/>
  <c r="HU12" i="66"/>
  <c r="HT12" i="66"/>
  <c r="HS12" i="66"/>
  <c r="HR12" i="66"/>
  <c r="HQ12" i="66"/>
  <c r="HP12" i="66"/>
  <c r="HO12" i="66"/>
  <c r="HN12" i="66"/>
  <c r="HM12" i="66"/>
  <c r="HL12" i="66"/>
  <c r="HK12" i="66"/>
  <c r="HJ12" i="66"/>
  <c r="HI12" i="66"/>
  <c r="HH12" i="66"/>
  <c r="HG12" i="66"/>
  <c r="HF12" i="66"/>
  <c r="HE12" i="66"/>
  <c r="HD12" i="66"/>
  <c r="HC12" i="66"/>
  <c r="HB12" i="66"/>
  <c r="HA12" i="66"/>
  <c r="GZ12" i="66"/>
  <c r="GY12" i="66"/>
  <c r="GX12" i="66"/>
  <c r="GW12" i="66"/>
  <c r="GV12" i="66"/>
  <c r="GU12" i="66"/>
  <c r="GT12" i="66"/>
  <c r="GS12" i="66"/>
  <c r="GR12" i="66"/>
  <c r="GQ12" i="66"/>
  <c r="GP12" i="66"/>
  <c r="GO12" i="66"/>
  <c r="GN12" i="66"/>
  <c r="GM12" i="66"/>
  <c r="GL12" i="66"/>
  <c r="GK12" i="66"/>
  <c r="GJ12" i="66"/>
  <c r="GI12" i="66"/>
  <c r="GH12" i="66"/>
  <c r="GG12" i="66"/>
  <c r="GF12" i="66"/>
  <c r="GE12" i="66"/>
  <c r="GD12" i="66"/>
  <c r="GC12" i="66"/>
  <c r="GB12" i="66"/>
  <c r="GA12" i="66"/>
  <c r="FZ12" i="66"/>
  <c r="FY12" i="66"/>
  <c r="FX12" i="66"/>
  <c r="FW12" i="66"/>
  <c r="FV12" i="66"/>
  <c r="FU12" i="66"/>
  <c r="FT12" i="66"/>
  <c r="FS12" i="66"/>
  <c r="FR12" i="66"/>
  <c r="FQ12" i="66"/>
  <c r="FP12" i="66"/>
  <c r="FO12" i="66"/>
  <c r="FN12" i="66"/>
  <c r="FM12" i="66"/>
  <c r="FL12" i="66"/>
  <c r="FK12" i="66"/>
  <c r="FJ12" i="66"/>
  <c r="FI12" i="66"/>
  <c r="FH12" i="66"/>
  <c r="FG12" i="66"/>
  <c r="FF12" i="66"/>
  <c r="FE12" i="66"/>
  <c r="FD12" i="66"/>
  <c r="FC12" i="66"/>
  <c r="FB12" i="66"/>
  <c r="FA12" i="66"/>
  <c r="EZ12" i="66"/>
  <c r="EY12" i="66"/>
  <c r="EX12" i="66"/>
  <c r="EW12" i="66"/>
  <c r="EV12" i="66"/>
  <c r="EU12" i="66"/>
  <c r="ET12" i="66"/>
  <c r="ES12" i="66"/>
  <c r="ER12" i="66"/>
  <c r="EQ12" i="66"/>
  <c r="EP12" i="66"/>
  <c r="EO12" i="66"/>
  <c r="EN12" i="66"/>
  <c r="EM12" i="66"/>
  <c r="EL12" i="66"/>
  <c r="EK12" i="66"/>
  <c r="EJ12" i="66"/>
  <c r="EI12" i="66"/>
  <c r="EH12" i="66"/>
  <c r="EG12" i="66"/>
  <c r="EF12" i="66"/>
  <c r="EE12" i="66"/>
  <c r="ED12" i="66"/>
  <c r="EC12" i="66"/>
  <c r="EB12" i="66"/>
  <c r="EA12" i="66"/>
  <c r="DZ12" i="66"/>
  <c r="DY12" i="66"/>
  <c r="DX12" i="66"/>
  <c r="DW12" i="66"/>
  <c r="DV12" i="66"/>
  <c r="DU12" i="66"/>
  <c r="DT12" i="66"/>
  <c r="DS12" i="66"/>
  <c r="DR12" i="66"/>
  <c r="DQ12" i="66"/>
  <c r="DP12" i="66"/>
  <c r="DO12" i="66"/>
  <c r="DN12" i="66"/>
  <c r="DM12" i="66"/>
  <c r="DL12" i="66"/>
  <c r="DK12" i="66"/>
  <c r="DJ12" i="66"/>
  <c r="DI12" i="66"/>
  <c r="DH12" i="66"/>
  <c r="DG12" i="66"/>
  <c r="DF12" i="66"/>
  <c r="DE12" i="66"/>
  <c r="DD12" i="66"/>
  <c r="DC12" i="66"/>
  <c r="DB12" i="66"/>
  <c r="DA12" i="66"/>
  <c r="CZ12" i="66"/>
  <c r="CY12" i="66"/>
  <c r="CX12" i="66"/>
  <c r="CW12" i="66"/>
  <c r="CV12" i="66"/>
  <c r="CU12" i="66"/>
  <c r="CT12" i="66"/>
  <c r="CS12" i="66"/>
  <c r="CR12" i="66"/>
  <c r="CQ12" i="66"/>
  <c r="CP12" i="66"/>
  <c r="CO12" i="66"/>
  <c r="CN12" i="66"/>
  <c r="CM12" i="66"/>
  <c r="CL12" i="66"/>
  <c r="CK12" i="66"/>
  <c r="CJ12" i="66"/>
  <c r="CI12" i="66"/>
  <c r="CH12" i="66"/>
  <c r="CG12" i="66"/>
  <c r="CF12" i="66"/>
  <c r="CE12" i="66"/>
  <c r="CD12" i="66"/>
  <c r="CC12" i="66"/>
  <c r="CB12" i="66"/>
  <c r="CA12" i="66"/>
  <c r="BZ12" i="66"/>
  <c r="BY12" i="66"/>
  <c r="BX12" i="66"/>
  <c r="BW12" i="66"/>
  <c r="BV12" i="66"/>
  <c r="BU12" i="66"/>
  <c r="BT12" i="66"/>
  <c r="BS12" i="66"/>
  <c r="BR12" i="66"/>
  <c r="BQ12" i="66"/>
  <c r="BP12" i="66"/>
  <c r="BO12" i="66"/>
  <c r="BN12" i="66"/>
  <c r="BM12" i="66"/>
  <c r="BL12" i="66"/>
  <c r="BK12" i="66"/>
  <c r="BJ12" i="66"/>
  <c r="BI12" i="66"/>
  <c r="BH12" i="66"/>
  <c r="BG12" i="66"/>
  <c r="BF12" i="66"/>
  <c r="BE12" i="66"/>
  <c r="BD12" i="66"/>
  <c r="BC12" i="66"/>
  <c r="BB12" i="66"/>
  <c r="BA12" i="66"/>
  <c r="AZ12" i="66"/>
  <c r="AY12" i="66"/>
  <c r="AX12" i="66"/>
  <c r="AW12" i="66"/>
  <c r="AV12" i="66"/>
  <c r="AU12" i="66"/>
  <c r="AT12" i="66"/>
  <c r="AS12" i="66"/>
  <c r="AR12" i="66"/>
  <c r="AQ12" i="66"/>
  <c r="AP12" i="66"/>
  <c r="AO12" i="66"/>
  <c r="AN12" i="66"/>
  <c r="AM12" i="66"/>
  <c r="AL12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S12" i="66"/>
  <c r="R12" i="66"/>
  <c r="Q12" i="66"/>
  <c r="P12" i="66"/>
  <c r="O12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JS11" i="66"/>
  <c r="JR11" i="66"/>
  <c r="JQ11" i="66"/>
  <c r="JP11" i="66"/>
  <c r="JO11" i="66"/>
  <c r="JN11" i="66"/>
  <c r="JM11" i="66"/>
  <c r="JL11" i="66"/>
  <c r="JK11" i="66"/>
  <c r="JJ11" i="66"/>
  <c r="JI11" i="66"/>
  <c r="JH11" i="66"/>
  <c r="JG11" i="66"/>
  <c r="JF11" i="66"/>
  <c r="JE11" i="66"/>
  <c r="JD11" i="66"/>
  <c r="JC11" i="66"/>
  <c r="JB11" i="66"/>
  <c r="JA11" i="66"/>
  <c r="IZ11" i="66"/>
  <c r="IY11" i="66"/>
  <c r="IX11" i="66"/>
  <c r="IW11" i="66"/>
  <c r="IV11" i="66"/>
  <c r="IU11" i="66"/>
  <c r="IT11" i="66"/>
  <c r="IS11" i="66"/>
  <c r="IR11" i="66"/>
  <c r="IQ11" i="66"/>
  <c r="IP11" i="66"/>
  <c r="IO11" i="66"/>
  <c r="IN11" i="66"/>
  <c r="IM11" i="66"/>
  <c r="IL11" i="66"/>
  <c r="IK11" i="66"/>
  <c r="IJ11" i="66"/>
  <c r="II11" i="66"/>
  <c r="IH11" i="66"/>
  <c r="IG11" i="66"/>
  <c r="IF11" i="66"/>
  <c r="IE11" i="66"/>
  <c r="ID11" i="66"/>
  <c r="IC11" i="66"/>
  <c r="IB11" i="66"/>
  <c r="IA11" i="66"/>
  <c r="HZ11" i="66"/>
  <c r="HY11" i="66"/>
  <c r="HX11" i="66"/>
  <c r="HW11" i="66"/>
  <c r="HV11" i="66"/>
  <c r="HU11" i="66"/>
  <c r="HT11" i="66"/>
  <c r="HS11" i="66"/>
  <c r="HR11" i="66"/>
  <c r="HQ11" i="66"/>
  <c r="HP11" i="66"/>
  <c r="HO11" i="66"/>
  <c r="HN11" i="66"/>
  <c r="HM11" i="66"/>
  <c r="HL11" i="66"/>
  <c r="HK11" i="66"/>
  <c r="HJ11" i="66"/>
  <c r="HI11" i="66"/>
  <c r="HH11" i="66"/>
  <c r="HG11" i="66"/>
  <c r="HF11" i="66"/>
  <c r="HE11" i="66"/>
  <c r="HD11" i="66"/>
  <c r="HC11" i="66"/>
  <c r="HB11" i="66"/>
  <c r="HA11" i="66"/>
  <c r="GZ11" i="66"/>
  <c r="GY11" i="66"/>
  <c r="GX11" i="66"/>
  <c r="GW11" i="66"/>
  <c r="GV11" i="66"/>
  <c r="GU11" i="66"/>
  <c r="GT11" i="66"/>
  <c r="GS11" i="66"/>
  <c r="GR11" i="66"/>
  <c r="GQ11" i="66"/>
  <c r="GP11" i="66"/>
  <c r="GO11" i="66"/>
  <c r="GN11" i="66"/>
  <c r="GM11" i="66"/>
  <c r="GL11" i="66"/>
  <c r="GK11" i="66"/>
  <c r="GJ11" i="66"/>
  <c r="GI11" i="66"/>
  <c r="GH11" i="66"/>
  <c r="GG11" i="66"/>
  <c r="GF11" i="66"/>
  <c r="GE11" i="66"/>
  <c r="GD11" i="66"/>
  <c r="GC11" i="66"/>
  <c r="GB11" i="66"/>
  <c r="GA11" i="66"/>
  <c r="FZ11" i="66"/>
  <c r="FY11" i="66"/>
  <c r="FX11" i="66"/>
  <c r="FW11" i="66"/>
  <c r="FV11" i="66"/>
  <c r="FU11" i="66"/>
  <c r="FT11" i="66"/>
  <c r="FS11" i="66"/>
  <c r="FR11" i="66"/>
  <c r="FQ11" i="66"/>
  <c r="FP11" i="66"/>
  <c r="FO11" i="66"/>
  <c r="FN11" i="66"/>
  <c r="FM11" i="66"/>
  <c r="FL11" i="66"/>
  <c r="FK11" i="66"/>
  <c r="FJ11" i="66"/>
  <c r="FI11" i="66"/>
  <c r="FH11" i="66"/>
  <c r="FG11" i="66"/>
  <c r="FF11" i="66"/>
  <c r="FE11" i="66"/>
  <c r="FD11" i="66"/>
  <c r="FC11" i="66"/>
  <c r="FB11" i="66"/>
  <c r="FA11" i="66"/>
  <c r="EZ11" i="66"/>
  <c r="EY11" i="66"/>
  <c r="EX11" i="66"/>
  <c r="EW11" i="66"/>
  <c r="EV11" i="66"/>
  <c r="EU11" i="66"/>
  <c r="ET11" i="66"/>
  <c r="ES11" i="66"/>
  <c r="ER11" i="66"/>
  <c r="EQ11" i="66"/>
  <c r="EP11" i="66"/>
  <c r="EO11" i="66"/>
  <c r="EN11" i="66"/>
  <c r="EM11" i="66"/>
  <c r="EL11" i="66"/>
  <c r="EK11" i="66"/>
  <c r="EJ11" i="66"/>
  <c r="EI11" i="66"/>
  <c r="EH11" i="66"/>
  <c r="EG11" i="66"/>
  <c r="EF11" i="66"/>
  <c r="EE11" i="66"/>
  <c r="ED11" i="66"/>
  <c r="EC11" i="66"/>
  <c r="EB11" i="66"/>
  <c r="EA11" i="66"/>
  <c r="DZ11" i="66"/>
  <c r="DY11" i="66"/>
  <c r="DX11" i="66"/>
  <c r="DW11" i="66"/>
  <c r="DV11" i="66"/>
  <c r="DU11" i="66"/>
  <c r="DT11" i="66"/>
  <c r="DS11" i="66"/>
  <c r="DR11" i="66"/>
  <c r="DQ11" i="66"/>
  <c r="DP11" i="66"/>
  <c r="DO11" i="66"/>
  <c r="DN11" i="66"/>
  <c r="DM11" i="66"/>
  <c r="DL11" i="66"/>
  <c r="DK11" i="66"/>
  <c r="DJ11" i="66"/>
  <c r="DI11" i="66"/>
  <c r="DH11" i="66"/>
  <c r="DG11" i="66"/>
  <c r="DF11" i="66"/>
  <c r="DE11" i="66"/>
  <c r="DD11" i="66"/>
  <c r="DC11" i="66"/>
  <c r="DB11" i="66"/>
  <c r="DA11" i="66"/>
  <c r="CZ11" i="66"/>
  <c r="CY11" i="66"/>
  <c r="CX11" i="66"/>
  <c r="CW11" i="66"/>
  <c r="CV11" i="66"/>
  <c r="CU11" i="66"/>
  <c r="CT11" i="66"/>
  <c r="CS11" i="66"/>
  <c r="CR11" i="66"/>
  <c r="CQ11" i="66"/>
  <c r="CP11" i="66"/>
  <c r="CO11" i="66"/>
  <c r="CN11" i="66"/>
  <c r="CM11" i="66"/>
  <c r="CL11" i="66"/>
  <c r="CK11" i="66"/>
  <c r="CJ11" i="66"/>
  <c r="CI11" i="66"/>
  <c r="CH11" i="66"/>
  <c r="CG11" i="66"/>
  <c r="CF11" i="66"/>
  <c r="CE11" i="66"/>
  <c r="CD11" i="66"/>
  <c r="CC11" i="66"/>
  <c r="CB11" i="66"/>
  <c r="CA11" i="66"/>
  <c r="BZ11" i="66"/>
  <c r="BY11" i="66"/>
  <c r="BX11" i="66"/>
  <c r="BW11" i="66"/>
  <c r="BV11" i="66"/>
  <c r="BU11" i="66"/>
  <c r="BT11" i="66"/>
  <c r="BS11" i="66"/>
  <c r="BR11" i="66"/>
  <c r="BQ11" i="66"/>
  <c r="BP11" i="66"/>
  <c r="BO11" i="66"/>
  <c r="BN11" i="66"/>
  <c r="BM11" i="66"/>
  <c r="BL11" i="66"/>
  <c r="BK11" i="66"/>
  <c r="BJ11" i="66"/>
  <c r="BI11" i="66"/>
  <c r="BH11" i="66"/>
  <c r="BG11" i="66"/>
  <c r="BF11" i="66"/>
  <c r="BE11" i="66"/>
  <c r="BD11" i="66"/>
  <c r="BC11" i="66"/>
  <c r="BB11" i="66"/>
  <c r="BA11" i="66"/>
  <c r="AZ11" i="66"/>
  <c r="AY11" i="66"/>
  <c r="AX11" i="66"/>
  <c r="AW11" i="66"/>
  <c r="AV11" i="66"/>
  <c r="AU11" i="66"/>
  <c r="AT11" i="66"/>
  <c r="AS11" i="66"/>
  <c r="AR11" i="66"/>
  <c r="AQ11" i="66"/>
  <c r="AP11" i="66"/>
  <c r="AO11" i="66"/>
  <c r="AN11" i="66"/>
  <c r="AM11" i="66"/>
  <c r="AL11" i="66"/>
  <c r="AK11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V11" i="66"/>
  <c r="U11" i="66"/>
  <c r="T11" i="66"/>
  <c r="S11" i="66"/>
  <c r="R11" i="66"/>
  <c r="Q11" i="66"/>
  <c r="P11" i="66"/>
  <c r="O11" i="66"/>
  <c r="N11" i="66"/>
  <c r="M11" i="66"/>
  <c r="L11" i="66"/>
  <c r="K11" i="66"/>
  <c r="J11" i="66"/>
  <c r="I11" i="66"/>
  <c r="H11" i="66"/>
  <c r="G11" i="66"/>
  <c r="F11" i="66"/>
  <c r="E11" i="66"/>
  <c r="D11" i="66"/>
  <c r="C11" i="66"/>
  <c r="B11" i="66"/>
  <c r="JS10" i="66"/>
  <c r="JR10" i="66"/>
  <c r="JQ10" i="66"/>
  <c r="JP10" i="66"/>
  <c r="JO10" i="66"/>
  <c r="JN10" i="66"/>
  <c r="JM10" i="66"/>
  <c r="JL10" i="66"/>
  <c r="JK10" i="66"/>
  <c r="JJ10" i="66"/>
  <c r="JI10" i="66"/>
  <c r="JH10" i="66"/>
  <c r="JG10" i="66"/>
  <c r="JF10" i="66"/>
  <c r="JE10" i="66"/>
  <c r="JD10" i="66"/>
  <c r="JC10" i="66"/>
  <c r="JB10" i="66"/>
  <c r="JA10" i="66"/>
  <c r="IZ10" i="66"/>
  <c r="IY10" i="66"/>
  <c r="IX10" i="66"/>
  <c r="IW10" i="66"/>
  <c r="IV10" i="66"/>
  <c r="IU10" i="66"/>
  <c r="IT10" i="66"/>
  <c r="IS10" i="66"/>
  <c r="IR10" i="66"/>
  <c r="IQ10" i="66"/>
  <c r="IP10" i="66"/>
  <c r="IO10" i="66"/>
  <c r="IN10" i="66"/>
  <c r="IM10" i="66"/>
  <c r="IL10" i="66"/>
  <c r="IK10" i="66"/>
  <c r="IJ10" i="66"/>
  <c r="II10" i="66"/>
  <c r="IH10" i="66"/>
  <c r="IG10" i="66"/>
  <c r="IF10" i="66"/>
  <c r="IE10" i="66"/>
  <c r="ID10" i="66"/>
  <c r="IC10" i="66"/>
  <c r="IB10" i="66"/>
  <c r="IA10" i="66"/>
  <c r="HZ10" i="66"/>
  <c r="HY10" i="66"/>
  <c r="HX10" i="66"/>
  <c r="HW10" i="66"/>
  <c r="HV10" i="66"/>
  <c r="HU10" i="66"/>
  <c r="HT10" i="66"/>
  <c r="HS10" i="66"/>
  <c r="HR10" i="66"/>
  <c r="HQ10" i="66"/>
  <c r="HP10" i="66"/>
  <c r="HO10" i="66"/>
  <c r="HN10" i="66"/>
  <c r="HM10" i="66"/>
  <c r="HL10" i="66"/>
  <c r="HK10" i="66"/>
  <c r="HJ10" i="66"/>
  <c r="HI10" i="66"/>
  <c r="HH10" i="66"/>
  <c r="HG10" i="66"/>
  <c r="HF10" i="66"/>
  <c r="HE10" i="66"/>
  <c r="HD10" i="66"/>
  <c r="HC10" i="66"/>
  <c r="HB10" i="66"/>
  <c r="HA10" i="66"/>
  <c r="GZ10" i="66"/>
  <c r="GY10" i="66"/>
  <c r="GX10" i="66"/>
  <c r="GW10" i="66"/>
  <c r="GV10" i="66"/>
  <c r="GU10" i="66"/>
  <c r="GT10" i="66"/>
  <c r="GS10" i="66"/>
  <c r="GR10" i="66"/>
  <c r="GQ10" i="66"/>
  <c r="GP10" i="66"/>
  <c r="GO10" i="66"/>
  <c r="GN10" i="66"/>
  <c r="GM10" i="66"/>
  <c r="GL10" i="66"/>
  <c r="GK10" i="66"/>
  <c r="GJ10" i="66"/>
  <c r="GI10" i="66"/>
  <c r="GH10" i="66"/>
  <c r="GG10" i="66"/>
  <c r="GF10" i="66"/>
  <c r="GE10" i="66"/>
  <c r="GD10" i="66"/>
  <c r="GC10" i="66"/>
  <c r="GB10" i="66"/>
  <c r="GA10" i="66"/>
  <c r="FZ10" i="66"/>
  <c r="FY10" i="66"/>
  <c r="FX10" i="66"/>
  <c r="FW10" i="66"/>
  <c r="FV10" i="66"/>
  <c r="FU10" i="66"/>
  <c r="FT10" i="66"/>
  <c r="FS10" i="66"/>
  <c r="FR10" i="66"/>
  <c r="FQ10" i="66"/>
  <c r="FP10" i="66"/>
  <c r="FO10" i="66"/>
  <c r="FN10" i="66"/>
  <c r="FM10" i="66"/>
  <c r="FL10" i="66"/>
  <c r="FK10" i="66"/>
  <c r="FJ10" i="66"/>
  <c r="FI10" i="66"/>
  <c r="FH10" i="66"/>
  <c r="FG10" i="66"/>
  <c r="FF10" i="66"/>
  <c r="FE10" i="66"/>
  <c r="FD10" i="66"/>
  <c r="FC10" i="66"/>
  <c r="FB10" i="66"/>
  <c r="FA10" i="66"/>
  <c r="EZ10" i="66"/>
  <c r="EY10" i="66"/>
  <c r="EX10" i="66"/>
  <c r="EW10" i="66"/>
  <c r="EV10" i="66"/>
  <c r="EU10" i="66"/>
  <c r="ET10" i="66"/>
  <c r="ES10" i="66"/>
  <c r="ER10" i="66"/>
  <c r="EQ10" i="66"/>
  <c r="EP10" i="66"/>
  <c r="EO10" i="66"/>
  <c r="EN10" i="66"/>
  <c r="EM10" i="66"/>
  <c r="EL10" i="66"/>
  <c r="EK10" i="66"/>
  <c r="EJ10" i="66"/>
  <c r="EI10" i="66"/>
  <c r="EH10" i="66"/>
  <c r="EG10" i="66"/>
  <c r="EF10" i="66"/>
  <c r="EE10" i="66"/>
  <c r="ED10" i="66"/>
  <c r="EC10" i="66"/>
  <c r="EB10" i="66"/>
  <c r="EA10" i="66"/>
  <c r="DZ10" i="66"/>
  <c r="DY10" i="66"/>
  <c r="DX10" i="66"/>
  <c r="DW10" i="66"/>
  <c r="DV10" i="66"/>
  <c r="DU10" i="66"/>
  <c r="DT10" i="66"/>
  <c r="DS10" i="66"/>
  <c r="DR10" i="66"/>
  <c r="DQ10" i="66"/>
  <c r="DP10" i="66"/>
  <c r="DO10" i="66"/>
  <c r="DN10" i="66"/>
  <c r="DM10" i="66"/>
  <c r="DL10" i="66"/>
  <c r="DK10" i="66"/>
  <c r="DJ10" i="66"/>
  <c r="DI10" i="66"/>
  <c r="DH10" i="66"/>
  <c r="DG10" i="66"/>
  <c r="DF10" i="66"/>
  <c r="DE10" i="66"/>
  <c r="DD10" i="66"/>
  <c r="DC10" i="66"/>
  <c r="DB10" i="66"/>
  <c r="DA10" i="66"/>
  <c r="CZ10" i="66"/>
  <c r="CY10" i="66"/>
  <c r="CX10" i="66"/>
  <c r="CW10" i="66"/>
  <c r="CV10" i="66"/>
  <c r="CU10" i="66"/>
  <c r="CT10" i="66"/>
  <c r="CS10" i="66"/>
  <c r="CR10" i="66"/>
  <c r="CQ10" i="66"/>
  <c r="CP10" i="66"/>
  <c r="CO10" i="66"/>
  <c r="CN10" i="66"/>
  <c r="CM10" i="66"/>
  <c r="CL10" i="66"/>
  <c r="CK10" i="66"/>
  <c r="CJ10" i="66"/>
  <c r="CI10" i="66"/>
  <c r="CH10" i="66"/>
  <c r="CG10" i="66"/>
  <c r="CF10" i="66"/>
  <c r="CE10" i="66"/>
  <c r="CD10" i="66"/>
  <c r="CC10" i="66"/>
  <c r="CB10" i="66"/>
  <c r="CA10" i="66"/>
  <c r="BZ10" i="66"/>
  <c r="BY10" i="66"/>
  <c r="BX10" i="66"/>
  <c r="BW10" i="66"/>
  <c r="BV10" i="66"/>
  <c r="BU10" i="66"/>
  <c r="BT10" i="66"/>
  <c r="BS10" i="66"/>
  <c r="BR10" i="66"/>
  <c r="BQ10" i="66"/>
  <c r="BP10" i="66"/>
  <c r="BO10" i="66"/>
  <c r="BN10" i="66"/>
  <c r="BM10" i="66"/>
  <c r="BL10" i="66"/>
  <c r="BK10" i="66"/>
  <c r="BJ10" i="66"/>
  <c r="BI10" i="66"/>
  <c r="BH10" i="66"/>
  <c r="BG10" i="66"/>
  <c r="BF10" i="66"/>
  <c r="BE10" i="66"/>
  <c r="BD10" i="66"/>
  <c r="BC10" i="66"/>
  <c r="BB10" i="66"/>
  <c r="BA10" i="66"/>
  <c r="AZ10" i="66"/>
  <c r="AY10" i="66"/>
  <c r="AX10" i="66"/>
  <c r="AW10" i="66"/>
  <c r="AV10" i="66"/>
  <c r="AU10" i="66"/>
  <c r="AT10" i="66"/>
  <c r="AS10" i="66"/>
  <c r="AR10" i="66"/>
  <c r="AQ10" i="66"/>
  <c r="AP10" i="66"/>
  <c r="AO10" i="66"/>
  <c r="AN10" i="66"/>
  <c r="AM10" i="66"/>
  <c r="AL10" i="66"/>
  <c r="AK10" i="66"/>
  <c r="AJ10" i="66"/>
  <c r="AI10" i="66"/>
  <c r="AH10" i="66"/>
  <c r="AG10" i="66"/>
  <c r="AF10" i="66"/>
  <c r="AE10" i="66"/>
  <c r="AD10" i="66"/>
  <c r="AC10" i="66"/>
  <c r="AB10" i="66"/>
  <c r="AA10" i="66"/>
  <c r="Z10" i="66"/>
  <c r="Y10" i="66"/>
  <c r="X10" i="66"/>
  <c r="W10" i="66"/>
  <c r="V10" i="66"/>
  <c r="U10" i="66"/>
  <c r="T10" i="66"/>
  <c r="S10" i="66"/>
  <c r="R10" i="66"/>
  <c r="Q10" i="66"/>
  <c r="P10" i="66"/>
  <c r="O10" i="66"/>
  <c r="N10" i="66"/>
  <c r="M10" i="66"/>
  <c r="L10" i="66"/>
  <c r="K10" i="66"/>
  <c r="J10" i="66"/>
  <c r="I10" i="66"/>
  <c r="H10" i="66"/>
  <c r="G10" i="66"/>
  <c r="F10" i="66"/>
  <c r="E10" i="66"/>
  <c r="D10" i="66"/>
  <c r="C10" i="66"/>
  <c r="B10" i="66"/>
  <c r="JS9" i="66"/>
  <c r="JS14" i="66" s="1"/>
  <c r="JR9" i="66"/>
  <c r="JR14" i="66" s="1"/>
  <c r="JQ9" i="66"/>
  <c r="JQ14" i="66" s="1"/>
  <c r="JP9" i="66"/>
  <c r="JP14" i="66" s="1"/>
  <c r="JO9" i="66"/>
  <c r="JO14" i="66" s="1"/>
  <c r="JN9" i="66"/>
  <c r="JN14" i="66" s="1"/>
  <c r="JM9" i="66"/>
  <c r="JM14" i="66" s="1"/>
  <c r="JL9" i="66"/>
  <c r="JL14" i="66" s="1"/>
  <c r="JK9" i="66"/>
  <c r="JK14" i="66" s="1"/>
  <c r="JJ9" i="66"/>
  <c r="JJ14" i="66" s="1"/>
  <c r="JI9" i="66"/>
  <c r="JI14" i="66" s="1"/>
  <c r="JH9" i="66"/>
  <c r="JH14" i="66" s="1"/>
  <c r="JG9" i="66"/>
  <c r="JG14" i="66" s="1"/>
  <c r="JF9" i="66"/>
  <c r="JF14" i="66" s="1"/>
  <c r="JE9" i="66"/>
  <c r="JE14" i="66" s="1"/>
  <c r="JD9" i="66"/>
  <c r="JD14" i="66" s="1"/>
  <c r="JC9" i="66"/>
  <c r="JC14" i="66" s="1"/>
  <c r="JB9" i="66"/>
  <c r="JB14" i="66" s="1"/>
  <c r="JA9" i="66"/>
  <c r="JA14" i="66" s="1"/>
  <c r="IZ9" i="66"/>
  <c r="IZ14" i="66" s="1"/>
  <c r="IY9" i="66"/>
  <c r="IY14" i="66" s="1"/>
  <c r="IX9" i="66"/>
  <c r="IX14" i="66" s="1"/>
  <c r="IW9" i="66"/>
  <c r="IW14" i="66" s="1"/>
  <c r="IV9" i="66"/>
  <c r="IV14" i="66" s="1"/>
  <c r="IU9" i="66"/>
  <c r="IU14" i="66" s="1"/>
  <c r="IT9" i="66"/>
  <c r="IT14" i="66" s="1"/>
  <c r="IS9" i="66"/>
  <c r="IS14" i="66" s="1"/>
  <c r="IR9" i="66"/>
  <c r="IR14" i="66" s="1"/>
  <c r="IQ9" i="66"/>
  <c r="IQ14" i="66" s="1"/>
  <c r="IP9" i="66"/>
  <c r="IP14" i="66" s="1"/>
  <c r="IO9" i="66"/>
  <c r="IO14" i="66" s="1"/>
  <c r="IN9" i="66"/>
  <c r="IN14" i="66" s="1"/>
  <c r="IM9" i="66"/>
  <c r="IM14" i="66" s="1"/>
  <c r="IL9" i="66"/>
  <c r="IL14" i="66" s="1"/>
  <c r="IK9" i="66"/>
  <c r="IK14" i="66" s="1"/>
  <c r="IJ9" i="66"/>
  <c r="IJ14" i="66" s="1"/>
  <c r="II9" i="66"/>
  <c r="II14" i="66" s="1"/>
  <c r="IH9" i="66"/>
  <c r="IH14" i="66" s="1"/>
  <c r="IG9" i="66"/>
  <c r="IG14" i="66" s="1"/>
  <c r="IF9" i="66"/>
  <c r="IF14" i="66" s="1"/>
  <c r="IE9" i="66"/>
  <c r="IE14" i="66" s="1"/>
  <c r="ID9" i="66"/>
  <c r="ID14" i="66" s="1"/>
  <c r="IC9" i="66"/>
  <c r="IC14" i="66" s="1"/>
  <c r="IB9" i="66"/>
  <c r="IB14" i="66" s="1"/>
  <c r="IA9" i="66"/>
  <c r="IA14" i="66" s="1"/>
  <c r="HZ9" i="66"/>
  <c r="HZ14" i="66" s="1"/>
  <c r="HY9" i="66"/>
  <c r="HY14" i="66" s="1"/>
  <c r="HX9" i="66"/>
  <c r="HX14" i="66" s="1"/>
  <c r="HW9" i="66"/>
  <c r="HW14" i="66" s="1"/>
  <c r="HV9" i="66"/>
  <c r="HV14" i="66" s="1"/>
  <c r="HU9" i="66"/>
  <c r="HU14" i="66" s="1"/>
  <c r="HT9" i="66"/>
  <c r="HT14" i="66" s="1"/>
  <c r="HS9" i="66"/>
  <c r="HS14" i="66" s="1"/>
  <c r="HR9" i="66"/>
  <c r="HR14" i="66" s="1"/>
  <c r="HQ9" i="66"/>
  <c r="HQ14" i="66" s="1"/>
  <c r="HP9" i="66"/>
  <c r="HP14" i="66" s="1"/>
  <c r="HO9" i="66"/>
  <c r="HO14" i="66" s="1"/>
  <c r="HN9" i="66"/>
  <c r="HN14" i="66" s="1"/>
  <c r="HM9" i="66"/>
  <c r="HM14" i="66" s="1"/>
  <c r="HL9" i="66"/>
  <c r="HL14" i="66" s="1"/>
  <c r="HK9" i="66"/>
  <c r="HK14" i="66" s="1"/>
  <c r="HJ9" i="66"/>
  <c r="HJ14" i="66" s="1"/>
  <c r="HI9" i="66"/>
  <c r="HI14" i="66" s="1"/>
  <c r="HH9" i="66"/>
  <c r="HH14" i="66" s="1"/>
  <c r="HG9" i="66"/>
  <c r="HG14" i="66" s="1"/>
  <c r="HF9" i="66"/>
  <c r="HF14" i="66" s="1"/>
  <c r="HE9" i="66"/>
  <c r="HE14" i="66" s="1"/>
  <c r="HD9" i="66"/>
  <c r="HD14" i="66" s="1"/>
  <c r="HC9" i="66"/>
  <c r="HC14" i="66" s="1"/>
  <c r="HB9" i="66"/>
  <c r="HB14" i="66" s="1"/>
  <c r="HA9" i="66"/>
  <c r="HA14" i="66" s="1"/>
  <c r="GZ9" i="66"/>
  <c r="GZ14" i="66" s="1"/>
  <c r="GY9" i="66"/>
  <c r="GY14" i="66" s="1"/>
  <c r="GX9" i="66"/>
  <c r="GX14" i="66" s="1"/>
  <c r="GW9" i="66"/>
  <c r="GW14" i="66" s="1"/>
  <c r="GV9" i="66"/>
  <c r="GV14" i="66" s="1"/>
  <c r="GU9" i="66"/>
  <c r="GU14" i="66" s="1"/>
  <c r="GT9" i="66"/>
  <c r="GT14" i="66" s="1"/>
  <c r="GS9" i="66"/>
  <c r="GS14" i="66" s="1"/>
  <c r="GR9" i="66"/>
  <c r="GR14" i="66" s="1"/>
  <c r="GQ9" i="66"/>
  <c r="GQ14" i="66" s="1"/>
  <c r="GP9" i="66"/>
  <c r="GP14" i="66" s="1"/>
  <c r="GO9" i="66"/>
  <c r="GO14" i="66" s="1"/>
  <c r="GN9" i="66"/>
  <c r="GN14" i="66" s="1"/>
  <c r="GM9" i="66"/>
  <c r="GM14" i="66" s="1"/>
  <c r="GL9" i="66"/>
  <c r="GL14" i="66" s="1"/>
  <c r="GK9" i="66"/>
  <c r="GK14" i="66" s="1"/>
  <c r="GJ9" i="66"/>
  <c r="GJ14" i="66" s="1"/>
  <c r="GI9" i="66"/>
  <c r="GI14" i="66" s="1"/>
  <c r="GH9" i="66"/>
  <c r="GH14" i="66" s="1"/>
  <c r="GG9" i="66"/>
  <c r="GG14" i="66" s="1"/>
  <c r="GF9" i="66"/>
  <c r="GF14" i="66" s="1"/>
  <c r="GE9" i="66"/>
  <c r="GE14" i="66" s="1"/>
  <c r="GD9" i="66"/>
  <c r="GD14" i="66" s="1"/>
  <c r="GC9" i="66"/>
  <c r="GC14" i="66" s="1"/>
  <c r="GB9" i="66"/>
  <c r="GB14" i="66" s="1"/>
  <c r="GA9" i="66"/>
  <c r="GA14" i="66" s="1"/>
  <c r="FZ9" i="66"/>
  <c r="FZ14" i="66" s="1"/>
  <c r="FY9" i="66"/>
  <c r="FY14" i="66" s="1"/>
  <c r="FX9" i="66"/>
  <c r="FX14" i="66" s="1"/>
  <c r="FW9" i="66"/>
  <c r="FW14" i="66" s="1"/>
  <c r="FV9" i="66"/>
  <c r="FV14" i="66" s="1"/>
  <c r="FU9" i="66"/>
  <c r="FU14" i="66" s="1"/>
  <c r="FT9" i="66"/>
  <c r="FT14" i="66" s="1"/>
  <c r="FS9" i="66"/>
  <c r="FS14" i="66" s="1"/>
  <c r="FR9" i="66"/>
  <c r="FR14" i="66" s="1"/>
  <c r="FQ9" i="66"/>
  <c r="FQ14" i="66" s="1"/>
  <c r="FP9" i="66"/>
  <c r="FP14" i="66" s="1"/>
  <c r="FO9" i="66"/>
  <c r="FO14" i="66" s="1"/>
  <c r="FN9" i="66"/>
  <c r="FN14" i="66" s="1"/>
  <c r="FM9" i="66"/>
  <c r="FM14" i="66" s="1"/>
  <c r="FL9" i="66"/>
  <c r="FL14" i="66" s="1"/>
  <c r="FK9" i="66"/>
  <c r="FK14" i="66" s="1"/>
  <c r="FJ9" i="66"/>
  <c r="FJ14" i="66" s="1"/>
  <c r="FI9" i="66"/>
  <c r="FI14" i="66" s="1"/>
  <c r="FH9" i="66"/>
  <c r="FH14" i="66" s="1"/>
  <c r="FG9" i="66"/>
  <c r="FG14" i="66" s="1"/>
  <c r="FF9" i="66"/>
  <c r="FF14" i="66" s="1"/>
  <c r="FE9" i="66"/>
  <c r="FE14" i="66" s="1"/>
  <c r="FD9" i="66"/>
  <c r="FD14" i="66" s="1"/>
  <c r="FC9" i="66"/>
  <c r="FC14" i="66" s="1"/>
  <c r="FB9" i="66"/>
  <c r="FB14" i="66" s="1"/>
  <c r="FA9" i="66"/>
  <c r="FA14" i="66" s="1"/>
  <c r="EZ9" i="66"/>
  <c r="EZ14" i="66" s="1"/>
  <c r="EY9" i="66"/>
  <c r="EY14" i="66" s="1"/>
  <c r="EX9" i="66"/>
  <c r="EX14" i="66" s="1"/>
  <c r="EW9" i="66"/>
  <c r="EW14" i="66" s="1"/>
  <c r="EV9" i="66"/>
  <c r="EV14" i="66" s="1"/>
  <c r="EU9" i="66"/>
  <c r="EU14" i="66" s="1"/>
  <c r="ET9" i="66"/>
  <c r="ET14" i="66" s="1"/>
  <c r="ES9" i="66"/>
  <c r="ES14" i="66" s="1"/>
  <c r="ER9" i="66"/>
  <c r="ER14" i="66" s="1"/>
  <c r="EQ9" i="66"/>
  <c r="EQ14" i="66" s="1"/>
  <c r="EP9" i="66"/>
  <c r="EP14" i="66" s="1"/>
  <c r="EO9" i="66"/>
  <c r="EO14" i="66" s="1"/>
  <c r="EN9" i="66"/>
  <c r="EN14" i="66" s="1"/>
  <c r="EM9" i="66"/>
  <c r="EM14" i="66" s="1"/>
  <c r="EL9" i="66"/>
  <c r="EL14" i="66" s="1"/>
  <c r="EK9" i="66"/>
  <c r="EK14" i="66" s="1"/>
  <c r="EJ9" i="66"/>
  <c r="EJ14" i="66" s="1"/>
  <c r="EI9" i="66"/>
  <c r="EI14" i="66" s="1"/>
  <c r="EH9" i="66"/>
  <c r="EH14" i="66" s="1"/>
  <c r="EG9" i="66"/>
  <c r="EG14" i="66" s="1"/>
  <c r="EF9" i="66"/>
  <c r="EF14" i="66" s="1"/>
  <c r="EE9" i="66"/>
  <c r="EE14" i="66" s="1"/>
  <c r="ED9" i="66"/>
  <c r="ED14" i="66" s="1"/>
  <c r="EC9" i="66"/>
  <c r="EC14" i="66" s="1"/>
  <c r="EB9" i="66"/>
  <c r="EB14" i="66" s="1"/>
  <c r="EA9" i="66"/>
  <c r="EA14" i="66" s="1"/>
  <c r="DZ9" i="66"/>
  <c r="DZ14" i="66" s="1"/>
  <c r="DY9" i="66"/>
  <c r="DY14" i="66" s="1"/>
  <c r="DX9" i="66"/>
  <c r="DX14" i="66" s="1"/>
  <c r="DW9" i="66"/>
  <c r="DW14" i="66" s="1"/>
  <c r="DV9" i="66"/>
  <c r="DV14" i="66" s="1"/>
  <c r="DU9" i="66"/>
  <c r="DU14" i="66" s="1"/>
  <c r="DT9" i="66"/>
  <c r="DT14" i="66" s="1"/>
  <c r="DS9" i="66"/>
  <c r="DS14" i="66" s="1"/>
  <c r="DR9" i="66"/>
  <c r="DR14" i="66" s="1"/>
  <c r="DQ9" i="66"/>
  <c r="DQ14" i="66" s="1"/>
  <c r="DP9" i="66"/>
  <c r="DP14" i="66" s="1"/>
  <c r="DO9" i="66"/>
  <c r="DO14" i="66" s="1"/>
  <c r="DN9" i="66"/>
  <c r="DN14" i="66" s="1"/>
  <c r="DM9" i="66"/>
  <c r="DM14" i="66" s="1"/>
  <c r="DL9" i="66"/>
  <c r="DL14" i="66" s="1"/>
  <c r="DK9" i="66"/>
  <c r="DK14" i="66" s="1"/>
  <c r="DJ9" i="66"/>
  <c r="DJ14" i="66" s="1"/>
  <c r="DI9" i="66"/>
  <c r="DI14" i="66" s="1"/>
  <c r="DH9" i="66"/>
  <c r="DH14" i="66" s="1"/>
  <c r="DG9" i="66"/>
  <c r="DG14" i="66" s="1"/>
  <c r="DF9" i="66"/>
  <c r="DF14" i="66" s="1"/>
  <c r="DE9" i="66"/>
  <c r="DE14" i="66" s="1"/>
  <c r="DD9" i="66"/>
  <c r="DD14" i="66" s="1"/>
  <c r="DC9" i="66"/>
  <c r="DC14" i="66" s="1"/>
  <c r="DB9" i="66"/>
  <c r="DB14" i="66" s="1"/>
  <c r="DA9" i="66"/>
  <c r="DA14" i="66" s="1"/>
  <c r="CZ9" i="66"/>
  <c r="CZ14" i="66" s="1"/>
  <c r="CY9" i="66"/>
  <c r="CY14" i="66" s="1"/>
  <c r="CX9" i="66"/>
  <c r="CX14" i="66" s="1"/>
  <c r="CW9" i="66"/>
  <c r="CW14" i="66" s="1"/>
  <c r="CV9" i="66"/>
  <c r="CV14" i="66" s="1"/>
  <c r="CU9" i="66"/>
  <c r="CU14" i="66" s="1"/>
  <c r="CT9" i="66"/>
  <c r="CT14" i="66" s="1"/>
  <c r="CS9" i="66"/>
  <c r="CS14" i="66" s="1"/>
  <c r="CR9" i="66"/>
  <c r="CR14" i="66" s="1"/>
  <c r="CQ9" i="66"/>
  <c r="CQ14" i="66" s="1"/>
  <c r="CP9" i="66"/>
  <c r="CP14" i="66" s="1"/>
  <c r="CO9" i="66"/>
  <c r="CO14" i="66" s="1"/>
  <c r="CN9" i="66"/>
  <c r="CN14" i="66" s="1"/>
  <c r="CM9" i="66"/>
  <c r="CM14" i="66" s="1"/>
  <c r="CL9" i="66"/>
  <c r="CL14" i="66" s="1"/>
  <c r="CK9" i="66"/>
  <c r="CK14" i="66" s="1"/>
  <c r="CJ9" i="66"/>
  <c r="CJ14" i="66" s="1"/>
  <c r="CI9" i="66"/>
  <c r="CI14" i="66" s="1"/>
  <c r="CH9" i="66"/>
  <c r="CH14" i="66" s="1"/>
  <c r="CG9" i="66"/>
  <c r="CG14" i="66" s="1"/>
  <c r="CF9" i="66"/>
  <c r="CF14" i="66" s="1"/>
  <c r="CE9" i="66"/>
  <c r="CE14" i="66" s="1"/>
  <c r="CD9" i="66"/>
  <c r="CD14" i="66" s="1"/>
  <c r="CC9" i="66"/>
  <c r="CC14" i="66" s="1"/>
  <c r="CB9" i="66"/>
  <c r="CB14" i="66" s="1"/>
  <c r="CA9" i="66"/>
  <c r="CA14" i="66" s="1"/>
  <c r="BZ9" i="66"/>
  <c r="BZ14" i="66" s="1"/>
  <c r="BY9" i="66"/>
  <c r="BY14" i="66" s="1"/>
  <c r="BX9" i="66"/>
  <c r="BX14" i="66" s="1"/>
  <c r="BW9" i="66"/>
  <c r="BW14" i="66" s="1"/>
  <c r="BV9" i="66"/>
  <c r="BV14" i="66" s="1"/>
  <c r="BU9" i="66"/>
  <c r="BU14" i="66" s="1"/>
  <c r="BT9" i="66"/>
  <c r="BT14" i="66" s="1"/>
  <c r="BS9" i="66"/>
  <c r="BS14" i="66" s="1"/>
  <c r="BR9" i="66"/>
  <c r="BR14" i="66" s="1"/>
  <c r="BQ9" i="66"/>
  <c r="BQ14" i="66" s="1"/>
  <c r="BP9" i="66"/>
  <c r="BP14" i="66" s="1"/>
  <c r="BO9" i="66"/>
  <c r="BO14" i="66" s="1"/>
  <c r="BN9" i="66"/>
  <c r="BN14" i="66" s="1"/>
  <c r="BM9" i="66"/>
  <c r="BM14" i="66" s="1"/>
  <c r="BL9" i="66"/>
  <c r="BL14" i="66" s="1"/>
  <c r="BK9" i="66"/>
  <c r="BK14" i="66" s="1"/>
  <c r="BJ9" i="66"/>
  <c r="BJ14" i="66" s="1"/>
  <c r="BI9" i="66"/>
  <c r="BI14" i="66" s="1"/>
  <c r="BH9" i="66"/>
  <c r="BH14" i="66" s="1"/>
  <c r="BG9" i="66"/>
  <c r="BG14" i="66" s="1"/>
  <c r="BF9" i="66"/>
  <c r="BF14" i="66" s="1"/>
  <c r="BE9" i="66"/>
  <c r="BE14" i="66" s="1"/>
  <c r="BD9" i="66"/>
  <c r="BD14" i="66" s="1"/>
  <c r="BC9" i="66"/>
  <c r="BC14" i="66" s="1"/>
  <c r="BB9" i="66"/>
  <c r="BB14" i="66" s="1"/>
  <c r="BA9" i="66"/>
  <c r="BA14" i="66" s="1"/>
  <c r="AZ9" i="66"/>
  <c r="AZ14" i="66" s="1"/>
  <c r="AY9" i="66"/>
  <c r="AY14" i="66" s="1"/>
  <c r="AX9" i="66"/>
  <c r="AX14" i="66" s="1"/>
  <c r="AW9" i="66"/>
  <c r="AW14" i="66" s="1"/>
  <c r="AV9" i="66"/>
  <c r="AV14" i="66" s="1"/>
  <c r="AU9" i="66"/>
  <c r="AU14" i="66" s="1"/>
  <c r="AT9" i="66"/>
  <c r="AT14" i="66" s="1"/>
  <c r="AS9" i="66"/>
  <c r="AS14" i="66" s="1"/>
  <c r="AR9" i="66"/>
  <c r="AR14" i="66" s="1"/>
  <c r="AQ9" i="66"/>
  <c r="AQ14" i="66" s="1"/>
  <c r="AP9" i="66"/>
  <c r="AP14" i="66" s="1"/>
  <c r="AO9" i="66"/>
  <c r="AO14" i="66" s="1"/>
  <c r="AN9" i="66"/>
  <c r="AN14" i="66" s="1"/>
  <c r="AM9" i="66"/>
  <c r="AM14" i="66" s="1"/>
  <c r="AL9" i="66"/>
  <c r="AL14" i="66" s="1"/>
  <c r="AK9" i="66"/>
  <c r="AK14" i="66" s="1"/>
  <c r="AJ9" i="66"/>
  <c r="AJ14" i="66" s="1"/>
  <c r="AI9" i="66"/>
  <c r="AI14" i="66" s="1"/>
  <c r="AH9" i="66"/>
  <c r="AH14" i="66" s="1"/>
  <c r="AG9" i="66"/>
  <c r="AG14" i="66" s="1"/>
  <c r="AF9" i="66"/>
  <c r="AF14" i="66" s="1"/>
  <c r="AE9" i="66"/>
  <c r="AE14" i="66" s="1"/>
  <c r="AD9" i="66"/>
  <c r="AD14" i="66" s="1"/>
  <c r="AC9" i="66"/>
  <c r="AC14" i="66" s="1"/>
  <c r="AB9" i="66"/>
  <c r="AB14" i="66" s="1"/>
  <c r="AA9" i="66"/>
  <c r="AA14" i="66" s="1"/>
  <c r="Z9" i="66"/>
  <c r="Z14" i="66" s="1"/>
  <c r="Y9" i="66"/>
  <c r="Y14" i="66" s="1"/>
  <c r="X9" i="66"/>
  <c r="X14" i="66" s="1"/>
  <c r="W9" i="66"/>
  <c r="W14" i="66" s="1"/>
  <c r="V9" i="66"/>
  <c r="V14" i="66" s="1"/>
  <c r="U9" i="66"/>
  <c r="U14" i="66" s="1"/>
  <c r="T9" i="66"/>
  <c r="T14" i="66" s="1"/>
  <c r="S9" i="66"/>
  <c r="S14" i="66" s="1"/>
  <c r="R9" i="66"/>
  <c r="R14" i="66" s="1"/>
  <c r="Q9" i="66"/>
  <c r="Q14" i="66" s="1"/>
  <c r="P9" i="66"/>
  <c r="P14" i="66" s="1"/>
  <c r="O9" i="66"/>
  <c r="O14" i="66" s="1"/>
  <c r="N9" i="66"/>
  <c r="N14" i="66" s="1"/>
  <c r="M9" i="66"/>
  <c r="M14" i="66" s="1"/>
  <c r="L9" i="66"/>
  <c r="L14" i="66" s="1"/>
  <c r="K9" i="66"/>
  <c r="K14" i="66" s="1"/>
  <c r="J9" i="66"/>
  <c r="J14" i="66" s="1"/>
  <c r="I9" i="66"/>
  <c r="I14" i="66" s="1"/>
  <c r="H9" i="66"/>
  <c r="H14" i="66" s="1"/>
  <c r="G9" i="66"/>
  <c r="G14" i="66" s="1"/>
  <c r="F9" i="66"/>
  <c r="F14" i="66" s="1"/>
  <c r="E9" i="66"/>
  <c r="E14" i="66" s="1"/>
  <c r="D9" i="66"/>
  <c r="D14" i="66" s="1"/>
  <c r="C9" i="66"/>
  <c r="C14" i="66" s="1"/>
  <c r="B9" i="66"/>
  <c r="B14" i="66" s="1"/>
  <c r="E16" i="66" l="1"/>
  <c r="E15" i="66"/>
  <c r="I16" i="66"/>
  <c r="I17" i="66" s="1"/>
  <c r="I15" i="66"/>
  <c r="M16" i="66"/>
  <c r="M17" i="66" s="1"/>
  <c r="M15" i="66"/>
  <c r="Q16" i="66"/>
  <c r="Q17" i="66" s="1"/>
  <c r="Q15" i="66"/>
  <c r="U16" i="66"/>
  <c r="U17" i="66" s="1"/>
  <c r="U15" i="66"/>
  <c r="Y16" i="66"/>
  <c r="Y17" i="66" s="1"/>
  <c r="Y15" i="66"/>
  <c r="AC16" i="66"/>
  <c r="AC17" i="66" s="1"/>
  <c r="AC15" i="66"/>
  <c r="AG16" i="66"/>
  <c r="AG17" i="66" s="1"/>
  <c r="AG15" i="66"/>
  <c r="AK16" i="66"/>
  <c r="AK17" i="66" s="1"/>
  <c r="AK15" i="66"/>
  <c r="AO16" i="66"/>
  <c r="AO17" i="66" s="1"/>
  <c r="AO15" i="66"/>
  <c r="AS16" i="66"/>
  <c r="AS17" i="66" s="1"/>
  <c r="AS15" i="66"/>
  <c r="AW16" i="66"/>
  <c r="AW17" i="66" s="1"/>
  <c r="AW15" i="66"/>
  <c r="BA16" i="66"/>
  <c r="BA17" i="66" s="1"/>
  <c r="BA15" i="66"/>
  <c r="BE16" i="66"/>
  <c r="BE17" i="66" s="1"/>
  <c r="BE15" i="66"/>
  <c r="BI16" i="66"/>
  <c r="BI17" i="66" s="1"/>
  <c r="BI15" i="66"/>
  <c r="BM16" i="66"/>
  <c r="BM17" i="66" s="1"/>
  <c r="BM15" i="66"/>
  <c r="BQ16" i="66"/>
  <c r="BQ17" i="66" s="1"/>
  <c r="BQ15" i="66"/>
  <c r="BU16" i="66"/>
  <c r="BU17" i="66" s="1"/>
  <c r="BU15" i="66"/>
  <c r="BY16" i="66"/>
  <c r="BY17" i="66" s="1"/>
  <c r="BY15" i="66"/>
  <c r="CC16" i="66"/>
  <c r="CC17" i="66" s="1"/>
  <c r="CC15" i="66"/>
  <c r="CG16" i="66"/>
  <c r="CG17" i="66" s="1"/>
  <c r="CG15" i="66"/>
  <c r="CK16" i="66"/>
  <c r="CK17" i="66" s="1"/>
  <c r="CK15" i="66"/>
  <c r="CO16" i="66"/>
  <c r="CO17" i="66" s="1"/>
  <c r="CO15" i="66"/>
  <c r="CS16" i="66"/>
  <c r="CS17" i="66" s="1"/>
  <c r="CS15" i="66"/>
  <c r="CW16" i="66"/>
  <c r="CW17" i="66" s="1"/>
  <c r="CW15" i="66"/>
  <c r="DA16" i="66"/>
  <c r="DA17" i="66" s="1"/>
  <c r="DA15" i="66"/>
  <c r="DE16" i="66"/>
  <c r="DE17" i="66" s="1"/>
  <c r="DE15" i="66"/>
  <c r="DI16" i="66"/>
  <c r="DI17" i="66" s="1"/>
  <c r="DI15" i="66"/>
  <c r="DM16" i="66"/>
  <c r="DM17" i="66" s="1"/>
  <c r="DM15" i="66"/>
  <c r="DQ16" i="66"/>
  <c r="DQ17" i="66" s="1"/>
  <c r="DQ15" i="66"/>
  <c r="DU16" i="66"/>
  <c r="DU17" i="66" s="1"/>
  <c r="DU15" i="66"/>
  <c r="DY16" i="66"/>
  <c r="DY17" i="66" s="1"/>
  <c r="DY15" i="66"/>
  <c r="EC16" i="66"/>
  <c r="EC17" i="66" s="1"/>
  <c r="EC15" i="66"/>
  <c r="EG16" i="66"/>
  <c r="EG17" i="66" s="1"/>
  <c r="EG15" i="66"/>
  <c r="EK16" i="66"/>
  <c r="EK17" i="66" s="1"/>
  <c r="EK15" i="66"/>
  <c r="EO16" i="66"/>
  <c r="EO17" i="66" s="1"/>
  <c r="EO15" i="66"/>
  <c r="ES16" i="66"/>
  <c r="ES17" i="66" s="1"/>
  <c r="ES15" i="66"/>
  <c r="EW16" i="66"/>
  <c r="EW17" i="66" s="1"/>
  <c r="EW15" i="66"/>
  <c r="FA16" i="66"/>
  <c r="FA17" i="66" s="1"/>
  <c r="FA15" i="66"/>
  <c r="FE16" i="66"/>
  <c r="FE17" i="66" s="1"/>
  <c r="FE15" i="66"/>
  <c r="FI16" i="66"/>
  <c r="FI17" i="66" s="1"/>
  <c r="FI15" i="66"/>
  <c r="FM16" i="66"/>
  <c r="FM17" i="66" s="1"/>
  <c r="FM15" i="66"/>
  <c r="FQ16" i="66"/>
  <c r="FQ17" i="66" s="1"/>
  <c r="FQ15" i="66"/>
  <c r="FU16" i="66"/>
  <c r="FU17" i="66" s="1"/>
  <c r="FU15" i="66"/>
  <c r="FY16" i="66"/>
  <c r="FY17" i="66" s="1"/>
  <c r="FY15" i="66"/>
  <c r="GC16" i="66"/>
  <c r="GC17" i="66" s="1"/>
  <c r="GC15" i="66"/>
  <c r="GG16" i="66"/>
  <c r="GG17" i="66" s="1"/>
  <c r="GG15" i="66"/>
  <c r="GK16" i="66"/>
  <c r="GK17" i="66" s="1"/>
  <c r="GK15" i="66"/>
  <c r="GO16" i="66"/>
  <c r="GO17" i="66" s="1"/>
  <c r="GO15" i="66"/>
  <c r="GS16" i="66"/>
  <c r="GS17" i="66" s="1"/>
  <c r="GS15" i="66"/>
  <c r="GW16" i="66"/>
  <c r="GW17" i="66" s="1"/>
  <c r="GW15" i="66"/>
  <c r="HA16" i="66"/>
  <c r="HA17" i="66" s="1"/>
  <c r="HA15" i="66"/>
  <c r="HE16" i="66"/>
  <c r="HE17" i="66" s="1"/>
  <c r="HE15" i="66"/>
  <c r="HI16" i="66"/>
  <c r="HI17" i="66" s="1"/>
  <c r="HI15" i="66"/>
  <c r="HM16" i="66"/>
  <c r="HM17" i="66" s="1"/>
  <c r="HM15" i="66"/>
  <c r="HQ16" i="66"/>
  <c r="HQ17" i="66" s="1"/>
  <c r="HQ15" i="66"/>
  <c r="HU16" i="66"/>
  <c r="HU17" i="66" s="1"/>
  <c r="HU15" i="66"/>
  <c r="HY16" i="66"/>
  <c r="HY17" i="66" s="1"/>
  <c r="HY15" i="66"/>
  <c r="IC16" i="66"/>
  <c r="IC17" i="66" s="1"/>
  <c r="IC15" i="66"/>
  <c r="IG16" i="66"/>
  <c r="IG17" i="66" s="1"/>
  <c r="IG15" i="66"/>
  <c r="IK16" i="66"/>
  <c r="IK17" i="66" s="1"/>
  <c r="IK15" i="66"/>
  <c r="IO16" i="66"/>
  <c r="IO17" i="66" s="1"/>
  <c r="IO15" i="66"/>
  <c r="IS16" i="66"/>
  <c r="IS17" i="66" s="1"/>
  <c r="IS15" i="66"/>
  <c r="IW16" i="66"/>
  <c r="IW17" i="66" s="1"/>
  <c r="IW15" i="66"/>
  <c r="JA16" i="66"/>
  <c r="JA17" i="66" s="1"/>
  <c r="JA15" i="66"/>
  <c r="JE16" i="66"/>
  <c r="JE17" i="66" s="1"/>
  <c r="JE15" i="66"/>
  <c r="JI16" i="66"/>
  <c r="JI17" i="66" s="1"/>
  <c r="JI15" i="66"/>
  <c r="JM16" i="66"/>
  <c r="JM17" i="66" s="1"/>
  <c r="JM15" i="66"/>
  <c r="JQ16" i="66"/>
  <c r="JQ17" i="66" s="1"/>
  <c r="JQ15" i="66"/>
  <c r="B16" i="66"/>
  <c r="B17" i="66" s="1"/>
  <c r="B15" i="66"/>
  <c r="F16" i="66"/>
  <c r="F17" i="66" s="1"/>
  <c r="F15" i="66"/>
  <c r="J16" i="66"/>
  <c r="J17" i="66" s="1"/>
  <c r="J15" i="66"/>
  <c r="N16" i="66"/>
  <c r="N17" i="66" s="1"/>
  <c r="N15" i="66"/>
  <c r="R16" i="66"/>
  <c r="R17" i="66" s="1"/>
  <c r="R15" i="66"/>
  <c r="V16" i="66"/>
  <c r="V17" i="66" s="1"/>
  <c r="V15" i="66"/>
  <c r="Z16" i="66"/>
  <c r="Z17" i="66" s="1"/>
  <c r="Z15" i="66"/>
  <c r="AD16" i="66"/>
  <c r="AD17" i="66" s="1"/>
  <c r="AD15" i="66"/>
  <c r="AH16" i="66"/>
  <c r="AH17" i="66" s="1"/>
  <c r="AH15" i="66"/>
  <c r="AL16" i="66"/>
  <c r="AL17" i="66" s="1"/>
  <c r="AL15" i="66"/>
  <c r="AP16" i="66"/>
  <c r="AP17" i="66" s="1"/>
  <c r="AP15" i="66"/>
  <c r="AT16" i="66"/>
  <c r="AT17" i="66" s="1"/>
  <c r="AT15" i="66"/>
  <c r="AX16" i="66"/>
  <c r="AX17" i="66" s="1"/>
  <c r="AX15" i="66"/>
  <c r="BB16" i="66"/>
  <c r="BB17" i="66" s="1"/>
  <c r="BB15" i="66"/>
  <c r="BF16" i="66"/>
  <c r="BF17" i="66" s="1"/>
  <c r="BF15" i="66"/>
  <c r="BJ16" i="66"/>
  <c r="BJ17" i="66" s="1"/>
  <c r="BJ15" i="66"/>
  <c r="BN16" i="66"/>
  <c r="BN17" i="66" s="1"/>
  <c r="BN15" i="66"/>
  <c r="BR16" i="66"/>
  <c r="BR17" i="66" s="1"/>
  <c r="BR15" i="66"/>
  <c r="BV16" i="66"/>
  <c r="BV17" i="66" s="1"/>
  <c r="BV15" i="66"/>
  <c r="BZ16" i="66"/>
  <c r="BZ17" i="66" s="1"/>
  <c r="BZ15" i="66"/>
  <c r="CD16" i="66"/>
  <c r="CD17" i="66" s="1"/>
  <c r="CD15" i="66"/>
  <c r="CH16" i="66"/>
  <c r="CH17" i="66" s="1"/>
  <c r="CH15" i="66"/>
  <c r="CL16" i="66"/>
  <c r="CL17" i="66" s="1"/>
  <c r="CL15" i="66"/>
  <c r="CP16" i="66"/>
  <c r="CP17" i="66" s="1"/>
  <c r="CP15" i="66"/>
  <c r="CT16" i="66"/>
  <c r="CT17" i="66" s="1"/>
  <c r="CT15" i="66"/>
  <c r="CX16" i="66"/>
  <c r="CX17" i="66" s="1"/>
  <c r="CX15" i="66"/>
  <c r="DB16" i="66"/>
  <c r="DB17" i="66" s="1"/>
  <c r="DB15" i="66"/>
  <c r="DF16" i="66"/>
  <c r="DF17" i="66" s="1"/>
  <c r="DF15" i="66"/>
  <c r="DJ16" i="66"/>
  <c r="DJ17" i="66" s="1"/>
  <c r="DJ15" i="66"/>
  <c r="DN16" i="66"/>
  <c r="DN17" i="66" s="1"/>
  <c r="DN15" i="66"/>
  <c r="DR16" i="66"/>
  <c r="DR17" i="66" s="1"/>
  <c r="DR15" i="66"/>
  <c r="DV16" i="66"/>
  <c r="DV17" i="66" s="1"/>
  <c r="DV15" i="66"/>
  <c r="DZ16" i="66"/>
  <c r="DZ17" i="66" s="1"/>
  <c r="DZ15" i="66"/>
  <c r="ED16" i="66"/>
  <c r="ED17" i="66" s="1"/>
  <c r="ED15" i="66"/>
  <c r="EH16" i="66"/>
  <c r="EH17" i="66" s="1"/>
  <c r="EH15" i="66"/>
  <c r="EL16" i="66"/>
  <c r="EL17" i="66" s="1"/>
  <c r="EL15" i="66"/>
  <c r="EP16" i="66"/>
  <c r="EP17" i="66" s="1"/>
  <c r="EP15" i="66"/>
  <c r="ET16" i="66"/>
  <c r="ET17" i="66" s="1"/>
  <c r="ET15" i="66"/>
  <c r="EX16" i="66"/>
  <c r="EX17" i="66" s="1"/>
  <c r="EX15" i="66"/>
  <c r="FB15" i="66"/>
  <c r="FB16" i="66"/>
  <c r="FF15" i="66"/>
  <c r="FF16" i="66"/>
  <c r="FJ15" i="66"/>
  <c r="FJ16" i="66"/>
  <c r="FN15" i="66"/>
  <c r="FN16" i="66"/>
  <c r="FR15" i="66"/>
  <c r="FR16" i="66"/>
  <c r="FV15" i="66"/>
  <c r="FV16" i="66"/>
  <c r="FZ15" i="66"/>
  <c r="FZ16" i="66"/>
  <c r="GD15" i="66"/>
  <c r="GD16" i="66"/>
  <c r="GH15" i="66"/>
  <c r="GH16" i="66"/>
  <c r="GL15" i="66"/>
  <c r="GL16" i="66"/>
  <c r="GP15" i="66"/>
  <c r="GP16" i="66"/>
  <c r="GT15" i="66"/>
  <c r="GT16" i="66"/>
  <c r="GX15" i="66"/>
  <c r="GX16" i="66"/>
  <c r="HB15" i="66"/>
  <c r="HB16" i="66"/>
  <c r="HF15" i="66"/>
  <c r="HF16" i="66"/>
  <c r="HJ16" i="66"/>
  <c r="HJ17" i="66" s="1"/>
  <c r="HJ15" i="66"/>
  <c r="HN16" i="66"/>
  <c r="HN17" i="66" s="1"/>
  <c r="HN15" i="66"/>
  <c r="HR16" i="66"/>
  <c r="HR17" i="66" s="1"/>
  <c r="HR15" i="66"/>
  <c r="HV16" i="66"/>
  <c r="HV17" i="66" s="1"/>
  <c r="HV15" i="66"/>
  <c r="HZ16" i="66"/>
  <c r="HZ17" i="66" s="1"/>
  <c r="HZ15" i="66"/>
  <c r="ID16" i="66"/>
  <c r="ID17" i="66" s="1"/>
  <c r="ID15" i="66"/>
  <c r="IH16" i="66"/>
  <c r="IH17" i="66" s="1"/>
  <c r="IH15" i="66"/>
  <c r="IL16" i="66"/>
  <c r="IL17" i="66" s="1"/>
  <c r="IL15" i="66"/>
  <c r="IP16" i="66"/>
  <c r="IP17" i="66" s="1"/>
  <c r="IP15" i="66"/>
  <c r="IT16" i="66"/>
  <c r="IT17" i="66" s="1"/>
  <c r="IT15" i="66"/>
  <c r="IX16" i="66"/>
  <c r="IX17" i="66" s="1"/>
  <c r="IX15" i="66"/>
  <c r="JB16" i="66"/>
  <c r="JB17" i="66" s="1"/>
  <c r="JB15" i="66"/>
  <c r="JF16" i="66"/>
  <c r="JF17" i="66" s="1"/>
  <c r="JF15" i="66"/>
  <c r="JJ16" i="66"/>
  <c r="JJ17" i="66" s="1"/>
  <c r="JJ15" i="66"/>
  <c r="JN16" i="66"/>
  <c r="JN17" i="66" s="1"/>
  <c r="JN15" i="66"/>
  <c r="JR16" i="66"/>
  <c r="JR17" i="66" s="1"/>
  <c r="JR15" i="66"/>
  <c r="C16" i="66"/>
  <c r="C17" i="66" s="1"/>
  <c r="C15" i="66"/>
  <c r="G16" i="66"/>
  <c r="G17" i="66" s="1"/>
  <c r="G15" i="66"/>
  <c r="K16" i="66"/>
  <c r="K17" i="66" s="1"/>
  <c r="K15" i="66"/>
  <c r="O16" i="66"/>
  <c r="O17" i="66" s="1"/>
  <c r="O15" i="66"/>
  <c r="S16" i="66"/>
  <c r="S17" i="66" s="1"/>
  <c r="S15" i="66"/>
  <c r="W16" i="66"/>
  <c r="W17" i="66" s="1"/>
  <c r="W15" i="66"/>
  <c r="AA16" i="66"/>
  <c r="AA17" i="66" s="1"/>
  <c r="AA15" i="66"/>
  <c r="AE16" i="66"/>
  <c r="AE17" i="66" s="1"/>
  <c r="AE15" i="66"/>
  <c r="AI16" i="66"/>
  <c r="AI17" i="66" s="1"/>
  <c r="AI15" i="66"/>
  <c r="AM16" i="66"/>
  <c r="AM17" i="66" s="1"/>
  <c r="AM15" i="66"/>
  <c r="AQ16" i="66"/>
  <c r="AQ17" i="66" s="1"/>
  <c r="AQ15" i="66"/>
  <c r="AU16" i="66"/>
  <c r="AU17" i="66" s="1"/>
  <c r="AU15" i="66"/>
  <c r="AY16" i="66"/>
  <c r="AY17" i="66" s="1"/>
  <c r="AY15" i="66"/>
  <c r="BC16" i="66"/>
  <c r="BC17" i="66" s="1"/>
  <c r="BC15" i="66"/>
  <c r="BG16" i="66"/>
  <c r="BG17" i="66" s="1"/>
  <c r="BG15" i="66"/>
  <c r="BK16" i="66"/>
  <c r="BK17" i="66" s="1"/>
  <c r="BK15" i="66"/>
  <c r="BO16" i="66"/>
  <c r="BO17" i="66" s="1"/>
  <c r="BO15" i="66"/>
  <c r="BS16" i="66"/>
  <c r="BS17" i="66" s="1"/>
  <c r="BS15" i="66"/>
  <c r="BW16" i="66"/>
  <c r="BW17" i="66" s="1"/>
  <c r="BW15" i="66"/>
  <c r="CA16" i="66"/>
  <c r="CA17" i="66" s="1"/>
  <c r="CA15" i="66"/>
  <c r="CE16" i="66"/>
  <c r="CE17" i="66" s="1"/>
  <c r="CE15" i="66"/>
  <c r="CI16" i="66"/>
  <c r="CI17" i="66" s="1"/>
  <c r="CI15" i="66"/>
  <c r="CM16" i="66"/>
  <c r="CM17" i="66" s="1"/>
  <c r="CM15" i="66"/>
  <c r="CQ16" i="66"/>
  <c r="CQ17" i="66" s="1"/>
  <c r="CQ15" i="66"/>
  <c r="CU16" i="66"/>
  <c r="CU17" i="66" s="1"/>
  <c r="CU15" i="66"/>
  <c r="CY16" i="66"/>
  <c r="CY17" i="66" s="1"/>
  <c r="CY15" i="66"/>
  <c r="DC16" i="66"/>
  <c r="DC17" i="66" s="1"/>
  <c r="DC15" i="66"/>
  <c r="DG16" i="66"/>
  <c r="DG17" i="66" s="1"/>
  <c r="DG15" i="66"/>
  <c r="DK16" i="66"/>
  <c r="DK17" i="66" s="1"/>
  <c r="DK15" i="66"/>
  <c r="DO16" i="66"/>
  <c r="DO17" i="66" s="1"/>
  <c r="DO15" i="66"/>
  <c r="DS16" i="66"/>
  <c r="DS17" i="66" s="1"/>
  <c r="DS15" i="66"/>
  <c r="DW16" i="66"/>
  <c r="DW17" i="66" s="1"/>
  <c r="DW15" i="66"/>
  <c r="EA16" i="66"/>
  <c r="EA17" i="66" s="1"/>
  <c r="EA15" i="66"/>
  <c r="EE16" i="66"/>
  <c r="EE17" i="66" s="1"/>
  <c r="EE15" i="66"/>
  <c r="EI16" i="66"/>
  <c r="EI17" i="66" s="1"/>
  <c r="EI15" i="66"/>
  <c r="EM16" i="66"/>
  <c r="EM17" i="66" s="1"/>
  <c r="EM15" i="66"/>
  <c r="EQ16" i="66"/>
  <c r="EQ17" i="66" s="1"/>
  <c r="EQ15" i="66"/>
  <c r="EU16" i="66"/>
  <c r="EU17" i="66" s="1"/>
  <c r="EU15" i="66"/>
  <c r="EY16" i="66"/>
  <c r="EY17" i="66" s="1"/>
  <c r="EY15" i="66"/>
  <c r="FC16" i="66"/>
  <c r="FC17" i="66" s="1"/>
  <c r="FC15" i="66"/>
  <c r="FG15" i="66"/>
  <c r="FG16" i="66"/>
  <c r="FK15" i="66"/>
  <c r="FK16" i="66"/>
  <c r="FO15" i="66"/>
  <c r="FO16" i="66"/>
  <c r="FS15" i="66"/>
  <c r="FS16" i="66"/>
  <c r="FW15" i="66"/>
  <c r="FW16" i="66"/>
  <c r="GA15" i="66"/>
  <c r="GA16" i="66"/>
  <c r="GE15" i="66"/>
  <c r="GE16" i="66"/>
  <c r="GI15" i="66"/>
  <c r="GI16" i="66"/>
  <c r="GM15" i="66"/>
  <c r="GM16" i="66"/>
  <c r="GQ15" i="66"/>
  <c r="GQ16" i="66"/>
  <c r="GU15" i="66"/>
  <c r="GU16" i="66"/>
  <c r="GY15" i="66"/>
  <c r="GY16" i="66"/>
  <c r="HC15" i="66"/>
  <c r="HC16" i="66"/>
  <c r="HG15" i="66"/>
  <c r="HG16" i="66"/>
  <c r="HK16" i="66"/>
  <c r="HK17" i="66" s="1"/>
  <c r="HK15" i="66"/>
  <c r="HO16" i="66"/>
  <c r="HO17" i="66" s="1"/>
  <c r="HO15" i="66"/>
  <c r="HS16" i="66"/>
  <c r="HS17" i="66" s="1"/>
  <c r="HS15" i="66"/>
  <c r="HW16" i="66"/>
  <c r="HW17" i="66" s="1"/>
  <c r="HW15" i="66"/>
  <c r="IA16" i="66"/>
  <c r="IA17" i="66" s="1"/>
  <c r="IA15" i="66"/>
  <c r="IE16" i="66"/>
  <c r="IE17" i="66" s="1"/>
  <c r="IE15" i="66"/>
  <c r="II16" i="66"/>
  <c r="II17" i="66" s="1"/>
  <c r="II15" i="66"/>
  <c r="IM16" i="66"/>
  <c r="IM17" i="66" s="1"/>
  <c r="IM15" i="66"/>
  <c r="IQ16" i="66"/>
  <c r="IQ17" i="66" s="1"/>
  <c r="IQ15" i="66"/>
  <c r="IU16" i="66"/>
  <c r="IU17" i="66" s="1"/>
  <c r="IU15" i="66"/>
  <c r="IY16" i="66"/>
  <c r="IY17" i="66" s="1"/>
  <c r="IY15" i="66"/>
  <c r="JC16" i="66"/>
  <c r="JC17" i="66" s="1"/>
  <c r="JC15" i="66"/>
  <c r="JG16" i="66"/>
  <c r="JG17" i="66" s="1"/>
  <c r="JG15" i="66"/>
  <c r="JK16" i="66"/>
  <c r="JK17" i="66" s="1"/>
  <c r="JK15" i="66"/>
  <c r="JO16" i="66"/>
  <c r="JO17" i="66" s="1"/>
  <c r="JO15" i="66"/>
  <c r="JS16" i="66"/>
  <c r="JS17" i="66" s="1"/>
  <c r="JS15" i="66"/>
  <c r="D16" i="66"/>
  <c r="D17" i="66" s="1"/>
  <c r="D15" i="66"/>
  <c r="H16" i="66"/>
  <c r="H17" i="66" s="1"/>
  <c r="H15" i="66"/>
  <c r="L16" i="66"/>
  <c r="L17" i="66" s="1"/>
  <c r="L15" i="66"/>
  <c r="P16" i="66"/>
  <c r="P17" i="66" s="1"/>
  <c r="P15" i="66"/>
  <c r="T16" i="66"/>
  <c r="T17" i="66" s="1"/>
  <c r="T15" i="66"/>
  <c r="X16" i="66"/>
  <c r="X17" i="66" s="1"/>
  <c r="X15" i="66"/>
  <c r="AB16" i="66"/>
  <c r="AB17" i="66" s="1"/>
  <c r="AB15" i="66"/>
  <c r="AF16" i="66"/>
  <c r="AF17" i="66" s="1"/>
  <c r="AF15" i="66"/>
  <c r="AJ16" i="66"/>
  <c r="AJ17" i="66" s="1"/>
  <c r="AJ15" i="66"/>
  <c r="AN16" i="66"/>
  <c r="AN17" i="66" s="1"/>
  <c r="AN15" i="66"/>
  <c r="AR16" i="66"/>
  <c r="AR17" i="66" s="1"/>
  <c r="AR15" i="66"/>
  <c r="AV16" i="66"/>
  <c r="AV17" i="66" s="1"/>
  <c r="AV15" i="66"/>
  <c r="AZ16" i="66"/>
  <c r="AZ17" i="66" s="1"/>
  <c r="AZ15" i="66"/>
  <c r="BD16" i="66"/>
  <c r="BD17" i="66" s="1"/>
  <c r="BD15" i="66"/>
  <c r="BH16" i="66"/>
  <c r="BH17" i="66" s="1"/>
  <c r="BH15" i="66"/>
  <c r="BL16" i="66"/>
  <c r="BL17" i="66" s="1"/>
  <c r="BL15" i="66"/>
  <c r="BP16" i="66"/>
  <c r="BP17" i="66" s="1"/>
  <c r="BP15" i="66"/>
  <c r="BT16" i="66"/>
  <c r="BT17" i="66" s="1"/>
  <c r="BT15" i="66"/>
  <c r="BX16" i="66"/>
  <c r="BX17" i="66" s="1"/>
  <c r="BX15" i="66"/>
  <c r="CB16" i="66"/>
  <c r="CB17" i="66" s="1"/>
  <c r="CB15" i="66"/>
  <c r="CF16" i="66"/>
  <c r="CF17" i="66" s="1"/>
  <c r="CF15" i="66"/>
  <c r="CJ16" i="66"/>
  <c r="CJ17" i="66" s="1"/>
  <c r="CJ15" i="66"/>
  <c r="CN16" i="66"/>
  <c r="CN17" i="66" s="1"/>
  <c r="CN15" i="66"/>
  <c r="CR16" i="66"/>
  <c r="CR17" i="66" s="1"/>
  <c r="CR15" i="66"/>
  <c r="CV16" i="66"/>
  <c r="CV17" i="66" s="1"/>
  <c r="CV15" i="66"/>
  <c r="CZ16" i="66"/>
  <c r="CZ17" i="66" s="1"/>
  <c r="CZ15" i="66"/>
  <c r="DD16" i="66"/>
  <c r="DD17" i="66" s="1"/>
  <c r="DD15" i="66"/>
  <c r="DH16" i="66"/>
  <c r="DH17" i="66" s="1"/>
  <c r="DH15" i="66"/>
  <c r="DL16" i="66"/>
  <c r="DL17" i="66" s="1"/>
  <c r="DL15" i="66"/>
  <c r="DP16" i="66"/>
  <c r="DP17" i="66" s="1"/>
  <c r="DP15" i="66"/>
  <c r="DT16" i="66"/>
  <c r="DT17" i="66" s="1"/>
  <c r="DT15" i="66"/>
  <c r="DX16" i="66"/>
  <c r="DX17" i="66" s="1"/>
  <c r="DX15" i="66"/>
  <c r="EB16" i="66"/>
  <c r="EB17" i="66" s="1"/>
  <c r="EB15" i="66"/>
  <c r="EF16" i="66"/>
  <c r="EF17" i="66" s="1"/>
  <c r="EF15" i="66"/>
  <c r="EJ16" i="66"/>
  <c r="EJ17" i="66" s="1"/>
  <c r="EJ15" i="66"/>
  <c r="EN16" i="66"/>
  <c r="EN17" i="66" s="1"/>
  <c r="EN15" i="66"/>
  <c r="ER16" i="66"/>
  <c r="ER17" i="66" s="1"/>
  <c r="ER15" i="66"/>
  <c r="EV16" i="66"/>
  <c r="EV17" i="66" s="1"/>
  <c r="EV15" i="66"/>
  <c r="EZ16" i="66"/>
  <c r="EZ17" i="66" s="1"/>
  <c r="EZ15" i="66"/>
  <c r="FD16" i="66"/>
  <c r="FD17" i="66" s="1"/>
  <c r="FD15" i="66"/>
  <c r="FH16" i="66"/>
  <c r="FH17" i="66" s="1"/>
  <c r="FH15" i="66"/>
  <c r="FL16" i="66"/>
  <c r="FL17" i="66" s="1"/>
  <c r="FL15" i="66"/>
  <c r="FP16" i="66"/>
  <c r="FP17" i="66" s="1"/>
  <c r="FP15" i="66"/>
  <c r="FT16" i="66"/>
  <c r="FT17" i="66" s="1"/>
  <c r="FT15" i="66"/>
  <c r="FX16" i="66"/>
  <c r="FX17" i="66" s="1"/>
  <c r="FX15" i="66"/>
  <c r="GB16" i="66"/>
  <c r="GB17" i="66" s="1"/>
  <c r="GB15" i="66"/>
  <c r="GF16" i="66"/>
  <c r="GF17" i="66" s="1"/>
  <c r="GF15" i="66"/>
  <c r="GJ16" i="66"/>
  <c r="GJ17" i="66" s="1"/>
  <c r="GJ15" i="66"/>
  <c r="GN16" i="66"/>
  <c r="GN17" i="66" s="1"/>
  <c r="GN15" i="66"/>
  <c r="GR16" i="66"/>
  <c r="GR17" i="66" s="1"/>
  <c r="GR15" i="66"/>
  <c r="GV16" i="66"/>
  <c r="GV17" i="66" s="1"/>
  <c r="GV15" i="66"/>
  <c r="GZ16" i="66"/>
  <c r="GZ17" i="66" s="1"/>
  <c r="GZ15" i="66"/>
  <c r="HD16" i="66"/>
  <c r="HD17" i="66" s="1"/>
  <c r="HD15" i="66"/>
  <c r="HH16" i="66"/>
  <c r="HH17" i="66" s="1"/>
  <c r="HH15" i="66"/>
  <c r="HL16" i="66"/>
  <c r="HL17" i="66" s="1"/>
  <c r="HL15" i="66"/>
  <c r="HP16" i="66"/>
  <c r="HP17" i="66" s="1"/>
  <c r="HP15" i="66"/>
  <c r="HT16" i="66"/>
  <c r="HT17" i="66" s="1"/>
  <c r="HT15" i="66"/>
  <c r="HX16" i="66"/>
  <c r="HX17" i="66" s="1"/>
  <c r="HX15" i="66"/>
  <c r="IB16" i="66"/>
  <c r="IB17" i="66" s="1"/>
  <c r="IB15" i="66"/>
  <c r="IF16" i="66"/>
  <c r="IF17" i="66" s="1"/>
  <c r="IF15" i="66"/>
  <c r="IJ16" i="66"/>
  <c r="IJ17" i="66" s="1"/>
  <c r="IJ15" i="66"/>
  <c r="IN16" i="66"/>
  <c r="IN17" i="66" s="1"/>
  <c r="IN15" i="66"/>
  <c r="IR16" i="66"/>
  <c r="IR17" i="66" s="1"/>
  <c r="IR15" i="66"/>
  <c r="IV16" i="66"/>
  <c r="IV17" i="66" s="1"/>
  <c r="IV15" i="66"/>
  <c r="IZ16" i="66"/>
  <c r="IZ17" i="66" s="1"/>
  <c r="IZ15" i="66"/>
  <c r="JD16" i="66"/>
  <c r="JD17" i="66" s="1"/>
  <c r="JD15" i="66"/>
  <c r="JH16" i="66"/>
  <c r="JH17" i="66" s="1"/>
  <c r="JH15" i="66"/>
  <c r="JL16" i="66"/>
  <c r="JL17" i="66" s="1"/>
  <c r="JL15" i="66"/>
  <c r="JP16" i="66"/>
  <c r="JP17" i="66" s="1"/>
  <c r="JP15" i="66"/>
  <c r="HC17" i="66" l="1"/>
  <c r="GU17" i="66"/>
  <c r="GM17" i="66"/>
  <c r="GE17" i="66"/>
  <c r="FW17" i="66"/>
  <c r="FO17" i="66"/>
  <c r="FG17" i="66"/>
  <c r="HB17" i="66"/>
  <c r="GT17" i="66"/>
  <c r="GL17" i="66"/>
  <c r="GD17" i="66"/>
  <c r="FV17" i="66"/>
  <c r="FN17" i="66"/>
  <c r="FF17" i="66"/>
  <c r="HG17" i="66"/>
  <c r="GY17" i="66"/>
  <c r="GQ17" i="66"/>
  <c r="GI17" i="66"/>
  <c r="GA17" i="66"/>
  <c r="FS17" i="66"/>
  <c r="FK17" i="66"/>
  <c r="HF17" i="66"/>
  <c r="GX17" i="66"/>
  <c r="GP17" i="66"/>
  <c r="GH17" i="66"/>
  <c r="FZ17" i="66"/>
  <c r="FR17" i="66"/>
  <c r="FJ17" i="66"/>
  <c r="FB17" i="66"/>
  <c r="E17" i="66"/>
  <c r="FE15" i="64" l="1"/>
  <c r="FD15" i="64"/>
  <c r="FC15" i="64"/>
  <c r="FB15" i="64"/>
  <c r="FA15" i="64"/>
  <c r="EZ15" i="64"/>
  <c r="EY15" i="64"/>
  <c r="ES15" i="64"/>
  <c r="ER15" i="64"/>
  <c r="EQ15" i="64"/>
  <c r="EO13" i="64"/>
  <c r="EN13" i="64"/>
  <c r="DY15" i="64" s="1"/>
  <c r="EM13" i="64"/>
  <c r="EL13" i="64"/>
  <c r="DW15" i="64" s="1"/>
  <c r="EK13" i="64"/>
  <c r="EJ13" i="64"/>
  <c r="DX15" i="64" s="1"/>
  <c r="EI13" i="64"/>
  <c r="EG13" i="64"/>
  <c r="EF13" i="64"/>
  <c r="EE13" i="64"/>
  <c r="EE15" i="64" s="1"/>
  <c r="DD10" i="64"/>
  <c r="BR10" i="63" s="1"/>
  <c r="CX10" i="64"/>
  <c r="R10" i="64"/>
  <c r="Q10" i="64"/>
  <c r="P10" i="64"/>
  <c r="O10" i="64"/>
  <c r="M10" i="64"/>
  <c r="L10" i="64"/>
  <c r="K10" i="64"/>
  <c r="I10" i="64"/>
  <c r="H10" i="64"/>
  <c r="DD9" i="64"/>
  <c r="BR9" i="63" s="1"/>
  <c r="CX9" i="64"/>
  <c r="R9" i="64"/>
  <c r="Q9" i="64"/>
  <c r="P9" i="64"/>
  <c r="O9" i="64"/>
  <c r="M9" i="64"/>
  <c r="L9" i="64"/>
  <c r="K9" i="64"/>
  <c r="I9" i="64"/>
  <c r="H9" i="64"/>
  <c r="DD8" i="64"/>
  <c r="BR8" i="63" s="1"/>
  <c r="CX8" i="64"/>
  <c r="R8" i="64"/>
  <c r="Q8" i="64"/>
  <c r="P8" i="64"/>
  <c r="O8" i="64"/>
  <c r="M8" i="64"/>
  <c r="L8" i="64"/>
  <c r="K8" i="64"/>
  <c r="I8" i="64"/>
  <c r="H8" i="64"/>
  <c r="DD7" i="64"/>
  <c r="CX7" i="64"/>
  <c r="R7" i="64"/>
  <c r="Q7" i="64"/>
  <c r="P7" i="64"/>
  <c r="O7" i="64"/>
  <c r="M7" i="64"/>
  <c r="L7" i="64"/>
  <c r="K7" i="64"/>
  <c r="I7" i="64"/>
  <c r="H7" i="64"/>
  <c r="DD5" i="64"/>
  <c r="CX5" i="64"/>
  <c r="R5" i="64"/>
  <c r="Q5" i="64"/>
  <c r="P5" i="64"/>
  <c r="O5" i="64"/>
  <c r="M5" i="64"/>
  <c r="L5" i="64"/>
  <c r="K5" i="64"/>
  <c r="I5" i="64"/>
  <c r="H5" i="64"/>
  <c r="DD4" i="64"/>
  <c r="BR4" i="63" s="1"/>
  <c r="CX4" i="64"/>
  <c r="R4" i="64"/>
  <c r="Q4" i="64"/>
  <c r="P4" i="64"/>
  <c r="O4" i="64"/>
  <c r="M4" i="64"/>
  <c r="L4" i="64"/>
  <c r="K4" i="64"/>
  <c r="I4" i="64"/>
  <c r="H4" i="64"/>
  <c r="CG10" i="63"/>
  <c r="CF10" i="63"/>
  <c r="CE10" i="63"/>
  <c r="CD10" i="63"/>
  <c r="CC10" i="63"/>
  <c r="CB10" i="63"/>
  <c r="CA10" i="63"/>
  <c r="BZ10" i="63"/>
  <c r="BY10" i="63"/>
  <c r="BX10" i="63"/>
  <c r="BW10" i="63"/>
  <c r="BV10" i="63"/>
  <c r="BU10" i="63"/>
  <c r="BT10" i="63"/>
  <c r="BS10" i="63"/>
  <c r="BQ10" i="63"/>
  <c r="BP10" i="63"/>
  <c r="BO10" i="63"/>
  <c r="BN10" i="63"/>
  <c r="BM10" i="63"/>
  <c r="BL10" i="63"/>
  <c r="BK10" i="63"/>
  <c r="BJ10" i="63"/>
  <c r="BI10" i="63"/>
  <c r="BH10" i="63"/>
  <c r="BG10" i="63"/>
  <c r="BF10" i="63"/>
  <c r="BE10" i="63"/>
  <c r="BD10" i="63"/>
  <c r="BC10" i="63"/>
  <c r="BB10" i="63"/>
  <c r="BA10" i="63"/>
  <c r="AZ10" i="63"/>
  <c r="AY10" i="63"/>
  <c r="AX10" i="63"/>
  <c r="AW10" i="63"/>
  <c r="AV10" i="63"/>
  <c r="AU10" i="63"/>
  <c r="AT10" i="63"/>
  <c r="AS10" i="63"/>
  <c r="AR10" i="63"/>
  <c r="AQ10" i="63"/>
  <c r="AP10" i="63"/>
  <c r="AO10" i="63"/>
  <c r="AN10" i="63"/>
  <c r="AM10" i="63"/>
  <c r="AL10" i="63"/>
  <c r="AK10" i="63"/>
  <c r="AJ10" i="63"/>
  <c r="AI10" i="63"/>
  <c r="AH10" i="63"/>
  <c r="AG10" i="63"/>
  <c r="AF10" i="63"/>
  <c r="AE10" i="63"/>
  <c r="AD10" i="63"/>
  <c r="AC10" i="63"/>
  <c r="AB10" i="63"/>
  <c r="AA10" i="63"/>
  <c r="Z10" i="63"/>
  <c r="Y10" i="63"/>
  <c r="X10" i="63"/>
  <c r="W10" i="63"/>
  <c r="V10" i="63"/>
  <c r="U10" i="63"/>
  <c r="T10" i="63"/>
  <c r="S10" i="63"/>
  <c r="R10" i="63"/>
  <c r="Q10" i="63"/>
  <c r="P10" i="63"/>
  <c r="O10" i="63"/>
  <c r="N10" i="63"/>
  <c r="M10" i="63"/>
  <c r="L10" i="63"/>
  <c r="K10" i="63"/>
  <c r="J10" i="63"/>
  <c r="I10" i="63"/>
  <c r="H10" i="63"/>
  <c r="G10" i="63"/>
  <c r="F10" i="63"/>
  <c r="E10" i="63"/>
  <c r="D10" i="63"/>
  <c r="C10" i="63"/>
  <c r="B10" i="63"/>
  <c r="CG9" i="63"/>
  <c r="CF9" i="63"/>
  <c r="CE9" i="63"/>
  <c r="CD9" i="63"/>
  <c r="CC9" i="63"/>
  <c r="CB9" i="63"/>
  <c r="CA9" i="63"/>
  <c r="BZ9" i="63"/>
  <c r="BY9" i="63"/>
  <c r="BX9" i="63"/>
  <c r="BW9" i="63"/>
  <c r="BV9" i="63"/>
  <c r="BU9" i="63"/>
  <c r="BT9" i="63"/>
  <c r="BS9" i="63"/>
  <c r="BQ9" i="63"/>
  <c r="BP9" i="63"/>
  <c r="BO9" i="63"/>
  <c r="BN9" i="63"/>
  <c r="BM9" i="63"/>
  <c r="BL9" i="63"/>
  <c r="BK9" i="63"/>
  <c r="BJ9" i="63"/>
  <c r="BI9" i="63"/>
  <c r="BH9" i="63"/>
  <c r="BG9" i="63"/>
  <c r="BF9" i="63"/>
  <c r="BE9" i="63"/>
  <c r="BD9" i="63"/>
  <c r="BC9" i="63"/>
  <c r="BB9" i="63"/>
  <c r="BA9" i="63"/>
  <c r="AZ9" i="63"/>
  <c r="AY9" i="63"/>
  <c r="AX9" i="63"/>
  <c r="AW9" i="63"/>
  <c r="AV9" i="63"/>
  <c r="AU9" i="63"/>
  <c r="AT9" i="63"/>
  <c r="AS9" i="63"/>
  <c r="AR9" i="63"/>
  <c r="AQ9" i="63"/>
  <c r="AP9" i="63"/>
  <c r="AO9" i="63"/>
  <c r="AN9" i="63"/>
  <c r="AM9" i="63"/>
  <c r="AL9" i="63"/>
  <c r="AK9" i="63"/>
  <c r="AJ9" i="63"/>
  <c r="AI9" i="63"/>
  <c r="AH9" i="63"/>
  <c r="AG9" i="63"/>
  <c r="AF9" i="63"/>
  <c r="AE9" i="63"/>
  <c r="AD9" i="63"/>
  <c r="AC9" i="63"/>
  <c r="AB9" i="63"/>
  <c r="AA9" i="63"/>
  <c r="Z9" i="63"/>
  <c r="Y9" i="63"/>
  <c r="X9" i="63"/>
  <c r="W9" i="63"/>
  <c r="V9" i="63"/>
  <c r="U9" i="63"/>
  <c r="T9" i="63"/>
  <c r="S9" i="63"/>
  <c r="R9" i="63"/>
  <c r="Q9" i="63"/>
  <c r="P9" i="63"/>
  <c r="O9" i="63"/>
  <c r="N9" i="63"/>
  <c r="M9" i="63"/>
  <c r="L9" i="63"/>
  <c r="K9" i="63"/>
  <c r="J9" i="63"/>
  <c r="I9" i="63"/>
  <c r="H9" i="63"/>
  <c r="G9" i="63"/>
  <c r="F9" i="63"/>
  <c r="E9" i="63"/>
  <c r="D9" i="63"/>
  <c r="C9" i="63"/>
  <c r="B9" i="63"/>
  <c r="CG8" i="63"/>
  <c r="CF8" i="63"/>
  <c r="CE8" i="63"/>
  <c r="CD8" i="63"/>
  <c r="CC8" i="63"/>
  <c r="CB8" i="63"/>
  <c r="CA8" i="63"/>
  <c r="BZ8" i="63"/>
  <c r="BY8" i="63"/>
  <c r="BX8" i="63"/>
  <c r="BW8" i="63"/>
  <c r="BV8" i="63"/>
  <c r="BU8" i="63"/>
  <c r="BT8" i="63"/>
  <c r="BS8" i="63"/>
  <c r="BQ8" i="63"/>
  <c r="BP8" i="63"/>
  <c r="BO8" i="63"/>
  <c r="BN8" i="63"/>
  <c r="BM8" i="63"/>
  <c r="BL8" i="63"/>
  <c r="BK8" i="63"/>
  <c r="BJ8" i="63"/>
  <c r="BI8" i="63"/>
  <c r="BH8" i="63"/>
  <c r="BG8" i="63"/>
  <c r="BF8" i="63"/>
  <c r="BE8" i="63"/>
  <c r="BD8" i="63"/>
  <c r="BC8" i="63"/>
  <c r="BB8" i="63"/>
  <c r="BA8" i="63"/>
  <c r="AZ8" i="63"/>
  <c r="AY8" i="63"/>
  <c r="AX8" i="63"/>
  <c r="AW8" i="63"/>
  <c r="AV8" i="63"/>
  <c r="AU8" i="63"/>
  <c r="AT8" i="63"/>
  <c r="AS8" i="63"/>
  <c r="AR8" i="63"/>
  <c r="AQ8" i="63"/>
  <c r="AP8" i="63"/>
  <c r="AO8" i="63"/>
  <c r="AN8" i="63"/>
  <c r="AM8" i="63"/>
  <c r="AL8" i="63"/>
  <c r="AK8" i="63"/>
  <c r="AJ8" i="63"/>
  <c r="AI8" i="63"/>
  <c r="AH8" i="63"/>
  <c r="AG8" i="63"/>
  <c r="AF8" i="63"/>
  <c r="AE8" i="63"/>
  <c r="AD8" i="63"/>
  <c r="AC8" i="63"/>
  <c r="AB8" i="63"/>
  <c r="AA8" i="63"/>
  <c r="Z8" i="63"/>
  <c r="Y8" i="63"/>
  <c r="X8" i="63"/>
  <c r="W8" i="63"/>
  <c r="V8" i="63"/>
  <c r="U8" i="63"/>
  <c r="T8" i="63"/>
  <c r="S8" i="63"/>
  <c r="R8" i="63"/>
  <c r="Q8" i="63"/>
  <c r="P8" i="63"/>
  <c r="O8" i="63"/>
  <c r="N8" i="63"/>
  <c r="M8" i="63"/>
  <c r="L8" i="63"/>
  <c r="K8" i="63"/>
  <c r="J8" i="63"/>
  <c r="I8" i="63"/>
  <c r="H8" i="63"/>
  <c r="G8" i="63"/>
  <c r="F8" i="63"/>
  <c r="E8" i="63"/>
  <c r="D8" i="63"/>
  <c r="C8" i="63"/>
  <c r="B8" i="63"/>
  <c r="CG7" i="63"/>
  <c r="CF7" i="63"/>
  <c r="CE7" i="63"/>
  <c r="CD7" i="63"/>
  <c r="CC7" i="63"/>
  <c r="CB7" i="63"/>
  <c r="CA7" i="63"/>
  <c r="BZ7" i="63"/>
  <c r="BY7" i="63"/>
  <c r="BX7" i="63"/>
  <c r="BW7" i="63"/>
  <c r="BV7" i="63"/>
  <c r="BU7" i="63"/>
  <c r="BT7" i="63"/>
  <c r="BS7" i="63"/>
  <c r="BR7" i="63"/>
  <c r="BQ7" i="63"/>
  <c r="BP7" i="63"/>
  <c r="BO7" i="63"/>
  <c r="BN7" i="63"/>
  <c r="BM7" i="63"/>
  <c r="BL7" i="63"/>
  <c r="BK7" i="63"/>
  <c r="BJ7" i="63"/>
  <c r="BI7" i="63"/>
  <c r="BH7" i="63"/>
  <c r="BG7" i="63"/>
  <c r="BF7" i="63"/>
  <c r="BE7" i="63"/>
  <c r="BD7" i="63"/>
  <c r="BC7" i="63"/>
  <c r="BB7" i="63"/>
  <c r="BA7" i="63"/>
  <c r="AZ7" i="63"/>
  <c r="AY7" i="63"/>
  <c r="AX7" i="63"/>
  <c r="AW7" i="63"/>
  <c r="AV7" i="63"/>
  <c r="AU7" i="63"/>
  <c r="AT7" i="63"/>
  <c r="AS7" i="63"/>
  <c r="AR7" i="63"/>
  <c r="AQ7" i="63"/>
  <c r="AP7" i="63"/>
  <c r="AO7" i="63"/>
  <c r="AN7" i="63"/>
  <c r="AM7" i="63"/>
  <c r="AL7" i="63"/>
  <c r="AK7" i="63"/>
  <c r="AJ7" i="63"/>
  <c r="AI7" i="63"/>
  <c r="AH7" i="63"/>
  <c r="AG7" i="63"/>
  <c r="AF7" i="63"/>
  <c r="AE7" i="63"/>
  <c r="AD7" i="63"/>
  <c r="AC7" i="63"/>
  <c r="AB7" i="63"/>
  <c r="AA7" i="63"/>
  <c r="Z7" i="63"/>
  <c r="Y7" i="63"/>
  <c r="X7" i="63"/>
  <c r="W7" i="63"/>
  <c r="V7" i="63"/>
  <c r="U7" i="63"/>
  <c r="T7" i="63"/>
  <c r="S7" i="63"/>
  <c r="R7" i="63"/>
  <c r="Q7" i="63"/>
  <c r="P7" i="63"/>
  <c r="O7" i="63"/>
  <c r="N7" i="63"/>
  <c r="M7" i="63"/>
  <c r="L7" i="63"/>
  <c r="K7" i="63"/>
  <c r="J7" i="63"/>
  <c r="I7" i="63"/>
  <c r="H7" i="63"/>
  <c r="G7" i="63"/>
  <c r="F7" i="63"/>
  <c r="E7" i="63"/>
  <c r="D7" i="63"/>
  <c r="C7" i="63"/>
  <c r="B7" i="63"/>
  <c r="CG6" i="63"/>
  <c r="CF6" i="63"/>
  <c r="CE6" i="63"/>
  <c r="CD6" i="63"/>
  <c r="CC6" i="63"/>
  <c r="CB6" i="63"/>
  <c r="CA6" i="63"/>
  <c r="BZ6" i="63"/>
  <c r="BY6" i="63"/>
  <c r="BX6" i="63"/>
  <c r="BW6" i="63"/>
  <c r="BV6" i="63"/>
  <c r="BU6" i="63"/>
  <c r="BT6" i="63"/>
  <c r="BS6" i="63"/>
  <c r="BR6" i="63"/>
  <c r="BQ6" i="63"/>
  <c r="BP6" i="63"/>
  <c r="BO6" i="63"/>
  <c r="BN6" i="63"/>
  <c r="BM6" i="63"/>
  <c r="BL6" i="63"/>
  <c r="BK6" i="63"/>
  <c r="BJ6" i="63"/>
  <c r="BI6" i="63"/>
  <c r="BH6" i="63"/>
  <c r="BG6" i="63"/>
  <c r="BF6" i="63"/>
  <c r="BE6" i="63"/>
  <c r="BD6" i="63"/>
  <c r="BC6" i="63"/>
  <c r="BB6" i="63"/>
  <c r="BA6" i="63"/>
  <c r="AZ6" i="63"/>
  <c r="AY6" i="63"/>
  <c r="AX6" i="63"/>
  <c r="AW6" i="63"/>
  <c r="AV6" i="63"/>
  <c r="AU6" i="63"/>
  <c r="AT6" i="63"/>
  <c r="AS6" i="63"/>
  <c r="AR6" i="63"/>
  <c r="AQ6" i="63"/>
  <c r="AP6" i="63"/>
  <c r="AO6" i="63"/>
  <c r="AN6" i="63"/>
  <c r="AM6" i="63"/>
  <c r="AL6" i="63"/>
  <c r="AK6" i="63"/>
  <c r="AJ6" i="63"/>
  <c r="AI6" i="63"/>
  <c r="AH6" i="63"/>
  <c r="AG6" i="63"/>
  <c r="AF6" i="63"/>
  <c r="AE6" i="63"/>
  <c r="AD6" i="63"/>
  <c r="AC6" i="63"/>
  <c r="AB6" i="63"/>
  <c r="AA6" i="63"/>
  <c r="Z6" i="63"/>
  <c r="Y6" i="63"/>
  <c r="X6" i="63"/>
  <c r="W6" i="63"/>
  <c r="V6" i="63"/>
  <c r="U6" i="63"/>
  <c r="T6" i="63"/>
  <c r="S6" i="63"/>
  <c r="R6" i="63"/>
  <c r="Q6" i="63"/>
  <c r="P6" i="63"/>
  <c r="O6" i="63"/>
  <c r="N6" i="63"/>
  <c r="M6" i="63"/>
  <c r="L6" i="63"/>
  <c r="K6" i="63"/>
  <c r="J6" i="63"/>
  <c r="I6" i="63"/>
  <c r="H6" i="63"/>
  <c r="G6" i="63"/>
  <c r="F6" i="63"/>
  <c r="E6" i="63"/>
  <c r="D6" i="63"/>
  <c r="C6" i="63"/>
  <c r="B6" i="63"/>
  <c r="CG5" i="63"/>
  <c r="CF5" i="63"/>
  <c r="CE5" i="63"/>
  <c r="CD5" i="63"/>
  <c r="CC5" i="63"/>
  <c r="CB5" i="63"/>
  <c r="CA5" i="63"/>
  <c r="BZ5" i="63"/>
  <c r="BY5" i="63"/>
  <c r="BX5" i="63"/>
  <c r="BW5" i="63"/>
  <c r="BV5" i="63"/>
  <c r="BU5" i="63"/>
  <c r="BT5" i="63"/>
  <c r="BS5" i="63"/>
  <c r="BR5" i="63"/>
  <c r="BQ5" i="63"/>
  <c r="BP5" i="63"/>
  <c r="BO5" i="63"/>
  <c r="BN5" i="63"/>
  <c r="BM5" i="63"/>
  <c r="BL5" i="63"/>
  <c r="BK5" i="63"/>
  <c r="BJ5" i="63"/>
  <c r="BI5" i="63"/>
  <c r="BH5" i="63"/>
  <c r="BG5" i="63"/>
  <c r="BF5" i="63"/>
  <c r="BE5" i="63"/>
  <c r="BD5" i="63"/>
  <c r="BC5" i="63"/>
  <c r="BB5" i="63"/>
  <c r="BA5" i="63"/>
  <c r="AZ5" i="63"/>
  <c r="AY5" i="63"/>
  <c r="AX5" i="63"/>
  <c r="AW5" i="63"/>
  <c r="AV5" i="63"/>
  <c r="AU5" i="63"/>
  <c r="AT5" i="63"/>
  <c r="AS5" i="63"/>
  <c r="AR5" i="63"/>
  <c r="AQ5" i="63"/>
  <c r="AP5" i="63"/>
  <c r="AO5" i="63"/>
  <c r="AN5" i="63"/>
  <c r="AM5" i="63"/>
  <c r="AL5" i="63"/>
  <c r="AK5" i="63"/>
  <c r="AJ5" i="63"/>
  <c r="AI5" i="63"/>
  <c r="AH5" i="63"/>
  <c r="AG5" i="63"/>
  <c r="AF5" i="63"/>
  <c r="AE5" i="63"/>
  <c r="AD5" i="63"/>
  <c r="AC5" i="63"/>
  <c r="AB5" i="63"/>
  <c r="AA5" i="63"/>
  <c r="Z5" i="63"/>
  <c r="Y5" i="63"/>
  <c r="X5" i="63"/>
  <c r="W5" i="63"/>
  <c r="V5" i="63"/>
  <c r="U5" i="63"/>
  <c r="T5" i="63"/>
  <c r="S5" i="63"/>
  <c r="R5" i="63"/>
  <c r="Q5" i="63"/>
  <c r="P5" i="63"/>
  <c r="O5" i="63"/>
  <c r="N5" i="63"/>
  <c r="M5" i="63"/>
  <c r="L5" i="63"/>
  <c r="K5" i="63"/>
  <c r="J5" i="63"/>
  <c r="I5" i="63"/>
  <c r="H5" i="63"/>
  <c r="G5" i="63"/>
  <c r="F5" i="63"/>
  <c r="E5" i="63"/>
  <c r="D5" i="63"/>
  <c r="C5" i="63"/>
  <c r="B5" i="63"/>
  <c r="CG4" i="63"/>
  <c r="CF4" i="63"/>
  <c r="CE4" i="63"/>
  <c r="CD4" i="63"/>
  <c r="CC4" i="63"/>
  <c r="CB4" i="63"/>
  <c r="CA4" i="63"/>
  <c r="BZ4" i="63"/>
  <c r="BY4" i="63"/>
  <c r="BX4" i="63"/>
  <c r="BW4" i="63"/>
  <c r="BV4" i="63"/>
  <c r="BU4" i="63"/>
  <c r="BT4" i="63"/>
  <c r="BS4" i="63"/>
  <c r="BQ4" i="63"/>
  <c r="BP4" i="63"/>
  <c r="BO4" i="63"/>
  <c r="BN4" i="63"/>
  <c r="BM4" i="63"/>
  <c r="BL4" i="63"/>
  <c r="BK4" i="63"/>
  <c r="BJ4" i="63"/>
  <c r="BI4" i="63"/>
  <c r="BH4" i="63"/>
  <c r="BG4" i="63"/>
  <c r="BF4" i="63"/>
  <c r="BE4" i="63"/>
  <c r="BD4" i="63"/>
  <c r="BC4" i="63"/>
  <c r="BB4" i="63"/>
  <c r="BA4" i="63"/>
  <c r="AZ4" i="63"/>
  <c r="AY4" i="63"/>
  <c r="AX4" i="63"/>
  <c r="AW4" i="63"/>
  <c r="AV4" i="63"/>
  <c r="AU4" i="63"/>
  <c r="AT4" i="63"/>
  <c r="AS4" i="63"/>
  <c r="AR4" i="63"/>
  <c r="AQ4" i="63"/>
  <c r="AP4" i="63"/>
  <c r="AO4" i="63"/>
  <c r="AN4" i="63"/>
  <c r="AM4" i="63"/>
  <c r="AL4" i="63"/>
  <c r="AK4" i="63"/>
  <c r="AJ4" i="63"/>
  <c r="AI4" i="63"/>
  <c r="AH4" i="63"/>
  <c r="AG4" i="63"/>
  <c r="AF4" i="63"/>
  <c r="AE4" i="63"/>
  <c r="AD4" i="63"/>
  <c r="AC4" i="63"/>
  <c r="AB4" i="63"/>
  <c r="AA4" i="63"/>
  <c r="Z4" i="63"/>
  <c r="Y4" i="63"/>
  <c r="X4" i="63"/>
  <c r="W4" i="63"/>
  <c r="V4" i="63"/>
  <c r="U4" i="63"/>
  <c r="T4" i="63"/>
  <c r="S4" i="63"/>
  <c r="R4" i="63"/>
  <c r="Q4" i="63"/>
  <c r="P4" i="63"/>
  <c r="O4" i="63"/>
  <c r="N4" i="63"/>
  <c r="M4" i="63"/>
  <c r="L4" i="63"/>
  <c r="K4" i="63"/>
  <c r="J4" i="63"/>
  <c r="I4" i="63"/>
  <c r="H4" i="63"/>
  <c r="G4" i="63"/>
  <c r="F4" i="63"/>
  <c r="E4" i="63"/>
  <c r="D4" i="63"/>
  <c r="C4" i="63"/>
  <c r="B4" i="63"/>
  <c r="F66" i="26" l="1"/>
  <c r="V54" i="26"/>
  <c r="Q51" i="26"/>
  <c r="Q62" i="26" s="1"/>
  <c r="R62" i="26" s="1"/>
  <c r="N51" i="26"/>
  <c r="O51" i="26" s="1"/>
  <c r="D51" i="26"/>
  <c r="F51" i="26" s="1"/>
  <c r="Q50" i="26"/>
  <c r="N50" i="26"/>
  <c r="O50" i="26" s="1"/>
  <c r="P50" i="26" s="1"/>
  <c r="D50" i="26"/>
  <c r="F50" i="26" s="1"/>
  <c r="H50" i="26" s="1"/>
  <c r="Q49" i="26"/>
  <c r="N49" i="26"/>
  <c r="O49" i="26" s="1"/>
  <c r="P49" i="26" s="1"/>
  <c r="D49" i="26"/>
  <c r="F49" i="26" s="1"/>
  <c r="H49" i="26" s="1"/>
  <c r="Q48" i="26"/>
  <c r="N48" i="26"/>
  <c r="O48" i="26" s="1"/>
  <c r="P48" i="26" s="1"/>
  <c r="D48" i="26"/>
  <c r="F48" i="26" s="1"/>
  <c r="H48" i="26" s="1"/>
  <c r="Q47" i="26"/>
  <c r="N47" i="26"/>
  <c r="O47" i="26" s="1"/>
  <c r="P47" i="26" s="1"/>
  <c r="D47" i="26"/>
  <c r="F47" i="26" s="1"/>
  <c r="H47" i="26" s="1"/>
  <c r="Q46" i="26"/>
  <c r="N46" i="26"/>
  <c r="O46" i="26" s="1"/>
  <c r="P46" i="26" s="1"/>
  <c r="D46" i="26"/>
  <c r="F46" i="26" s="1"/>
  <c r="H46" i="26" s="1"/>
  <c r="Q45" i="26"/>
  <c r="N45" i="26"/>
  <c r="O45" i="26" s="1"/>
  <c r="P45" i="26" s="1"/>
  <c r="D45" i="26"/>
  <c r="F45" i="26" s="1"/>
  <c r="H45" i="26" s="1"/>
  <c r="Q44" i="26"/>
  <c r="N44" i="26"/>
  <c r="O44" i="26" s="1"/>
  <c r="P44" i="26" s="1"/>
  <c r="D44" i="26"/>
  <c r="F44" i="26" s="1"/>
  <c r="H44" i="26" s="1"/>
  <c r="Q43" i="26"/>
  <c r="Q56" i="26" s="1"/>
  <c r="N43" i="26"/>
  <c r="O43" i="26" s="1"/>
  <c r="D43" i="26"/>
  <c r="F43" i="26" s="1"/>
  <c r="F56" i="26" s="1"/>
  <c r="Q42" i="26"/>
  <c r="N42" i="26"/>
  <c r="O42" i="26" s="1"/>
  <c r="P42" i="26" s="1"/>
  <c r="D42" i="26"/>
  <c r="F42" i="26" s="1"/>
  <c r="H42" i="26" s="1"/>
  <c r="Q41" i="26"/>
  <c r="N41" i="26"/>
  <c r="O41" i="26" s="1"/>
  <c r="P41" i="26" s="1"/>
  <c r="D41" i="26"/>
  <c r="F41" i="26" s="1"/>
  <c r="H41" i="26" s="1"/>
  <c r="Q40" i="26"/>
  <c r="N40" i="26"/>
  <c r="O40" i="26" s="1"/>
  <c r="P40" i="26" s="1"/>
  <c r="D40" i="26"/>
  <c r="F40" i="26" s="1"/>
  <c r="H40" i="26" s="1"/>
  <c r="Q39" i="26"/>
  <c r="N39" i="26"/>
  <c r="O39" i="26" s="1"/>
  <c r="P39" i="26" s="1"/>
  <c r="D39" i="26"/>
  <c r="F39" i="26" s="1"/>
  <c r="H39" i="26" s="1"/>
  <c r="Q38" i="26"/>
  <c r="N38" i="26"/>
  <c r="O38" i="26" s="1"/>
  <c r="P38" i="26" s="1"/>
  <c r="D38" i="26"/>
  <c r="F38" i="26" s="1"/>
  <c r="H38" i="26" s="1"/>
  <c r="Q37" i="26"/>
  <c r="N37" i="26"/>
  <c r="O37" i="26" s="1"/>
  <c r="P37" i="26" s="1"/>
  <c r="D37" i="26"/>
  <c r="F37" i="26" s="1"/>
  <c r="H37" i="26" s="1"/>
  <c r="Q36" i="26"/>
  <c r="Q55" i="26" s="1"/>
  <c r="N36" i="26"/>
  <c r="O36" i="26" s="1"/>
  <c r="D36" i="26"/>
  <c r="F36" i="26" s="1"/>
  <c r="Q35" i="26"/>
  <c r="N35" i="26"/>
  <c r="O35" i="26" s="1"/>
  <c r="P35" i="26" s="1"/>
  <c r="D35" i="26"/>
  <c r="F35" i="26" s="1"/>
  <c r="H35" i="26" s="1"/>
  <c r="Q34" i="26"/>
  <c r="N34" i="26"/>
  <c r="O34" i="26" s="1"/>
  <c r="P34" i="26" s="1"/>
  <c r="D34" i="26"/>
  <c r="F34" i="26" s="1"/>
  <c r="H34" i="26" s="1"/>
  <c r="Q33" i="26"/>
  <c r="N33" i="26"/>
  <c r="O33" i="26" s="1"/>
  <c r="P33" i="26" s="1"/>
  <c r="D33" i="26"/>
  <c r="F33" i="26" s="1"/>
  <c r="H33" i="26" s="1"/>
  <c r="Q32" i="26"/>
  <c r="N32" i="26"/>
  <c r="O32" i="26" s="1"/>
  <c r="P32" i="26" s="1"/>
  <c r="D32" i="26"/>
  <c r="F32" i="26" s="1"/>
  <c r="H32" i="26" s="1"/>
  <c r="Q31" i="26"/>
  <c r="N31" i="26"/>
  <c r="O31" i="26" s="1"/>
  <c r="P31" i="26" s="1"/>
  <c r="D31" i="26"/>
  <c r="F31" i="26" s="1"/>
  <c r="H31" i="26" s="1"/>
  <c r="Q30" i="26"/>
  <c r="N30" i="26"/>
  <c r="O30" i="26" s="1"/>
  <c r="P30" i="26" s="1"/>
  <c r="D30" i="26"/>
  <c r="F30" i="26" s="1"/>
  <c r="H30" i="26" s="1"/>
  <c r="Q29" i="26"/>
  <c r="N29" i="26"/>
  <c r="O29" i="26" s="1"/>
  <c r="P29" i="26" s="1"/>
  <c r="D29" i="26"/>
  <c r="F29" i="26" s="1"/>
  <c r="H29" i="26" s="1"/>
  <c r="Q28" i="26"/>
  <c r="N28" i="26"/>
  <c r="O28" i="26" s="1"/>
  <c r="P28" i="26" s="1"/>
  <c r="D28" i="26"/>
  <c r="F28" i="26" s="1"/>
  <c r="H28" i="26" s="1"/>
  <c r="Q27" i="26"/>
  <c r="N27" i="26"/>
  <c r="O27" i="26" s="1"/>
  <c r="P27" i="26" s="1"/>
  <c r="D27" i="26"/>
  <c r="F27" i="26" s="1"/>
  <c r="H27" i="26" s="1"/>
  <c r="Q26" i="26"/>
  <c r="N26" i="26"/>
  <c r="O26" i="26" s="1"/>
  <c r="P26" i="26" s="1"/>
  <c r="D26" i="26"/>
  <c r="F26" i="26" s="1"/>
  <c r="H26" i="26" s="1"/>
  <c r="Q25" i="26"/>
  <c r="N25" i="26"/>
  <c r="O25" i="26" s="1"/>
  <c r="P25" i="26" s="1"/>
  <c r="D25" i="26"/>
  <c r="F25" i="26" s="1"/>
  <c r="J25" i="26" s="1"/>
  <c r="J54" i="26" s="1"/>
  <c r="Q24" i="26"/>
  <c r="N24" i="26"/>
  <c r="O24" i="26" s="1"/>
  <c r="P24" i="26" s="1"/>
  <c r="D24" i="26"/>
  <c r="F24" i="26" s="1"/>
  <c r="H24" i="26" s="1"/>
  <c r="Q23" i="26"/>
  <c r="N23" i="26"/>
  <c r="O23" i="26" s="1"/>
  <c r="P23" i="26" s="1"/>
  <c r="D23" i="26"/>
  <c r="F23" i="26" s="1"/>
  <c r="H23" i="26" s="1"/>
  <c r="Q22" i="26"/>
  <c r="N22" i="26"/>
  <c r="O22" i="26" s="1"/>
  <c r="P22" i="26" s="1"/>
  <c r="D22" i="26"/>
  <c r="F22" i="26" s="1"/>
  <c r="H22" i="26" s="1"/>
  <c r="Q21" i="26"/>
  <c r="N21" i="26"/>
  <c r="O21" i="26" s="1"/>
  <c r="P21" i="26" s="1"/>
  <c r="F21" i="26"/>
  <c r="H21" i="26" s="1"/>
  <c r="D21" i="26"/>
  <c r="O20" i="26"/>
  <c r="Q20" i="26" s="1"/>
  <c r="N20" i="26"/>
  <c r="F20" i="26"/>
  <c r="H20" i="26" s="1"/>
  <c r="D20" i="26"/>
  <c r="O19" i="26"/>
  <c r="Q19" i="26" s="1"/>
  <c r="N19" i="26"/>
  <c r="F19" i="26"/>
  <c r="J19" i="26" s="1"/>
  <c r="D19" i="26"/>
  <c r="O18" i="26"/>
  <c r="P18" i="26" s="1"/>
  <c r="N18" i="26"/>
  <c r="F18" i="26"/>
  <c r="J18" i="26" s="1"/>
  <c r="D18" i="26"/>
  <c r="O17" i="26"/>
  <c r="P17" i="26" s="1"/>
  <c r="N17" i="26"/>
  <c r="F17" i="26"/>
  <c r="J17" i="26" s="1"/>
  <c r="D17" i="26"/>
  <c r="O16" i="26"/>
  <c r="P16" i="26" s="1"/>
  <c r="N16" i="26"/>
  <c r="F16" i="26"/>
  <c r="J16" i="26" s="1"/>
  <c r="D16" i="26"/>
  <c r="X15" i="26"/>
  <c r="Z15" i="26" s="1"/>
  <c r="W15" i="26"/>
  <c r="V15" i="26"/>
  <c r="O15" i="26"/>
  <c r="N15" i="26"/>
  <c r="F15" i="26"/>
  <c r="J15" i="26" s="1"/>
  <c r="D15" i="26"/>
  <c r="X14" i="26"/>
  <c r="Z14" i="26" s="1"/>
  <c r="W14" i="26"/>
  <c r="V14" i="26"/>
  <c r="O14" i="26"/>
  <c r="Q14" i="26" s="1"/>
  <c r="N14" i="26"/>
  <c r="F14" i="26"/>
  <c r="H14" i="26" s="1"/>
  <c r="D14" i="26"/>
  <c r="X13" i="26"/>
  <c r="Z13" i="26" s="1"/>
  <c r="W13" i="26"/>
  <c r="V13" i="26"/>
  <c r="O13" i="26"/>
  <c r="P13" i="26" s="1"/>
  <c r="N13" i="26"/>
  <c r="F13" i="26"/>
  <c r="J13" i="26" s="1"/>
  <c r="D13" i="26"/>
  <c r="X12" i="26"/>
  <c r="Z12" i="26" s="1"/>
  <c r="W12" i="26"/>
  <c r="V12" i="26"/>
  <c r="O12" i="26"/>
  <c r="P12" i="26" s="1"/>
  <c r="N12" i="26"/>
  <c r="F12" i="26"/>
  <c r="J12" i="26" s="1"/>
  <c r="D12" i="26"/>
  <c r="X11" i="26"/>
  <c r="Z11" i="26" s="1"/>
  <c r="W11" i="26"/>
  <c r="V11" i="26"/>
  <c r="O11" i="26"/>
  <c r="Q11" i="26" s="1"/>
  <c r="N11" i="26"/>
  <c r="F11" i="26"/>
  <c r="H11" i="26" s="1"/>
  <c r="D11" i="26"/>
  <c r="X10" i="26"/>
  <c r="Z10" i="26" s="1"/>
  <c r="W10" i="26"/>
  <c r="V10" i="26"/>
  <c r="O10" i="26"/>
  <c r="P10" i="26" s="1"/>
  <c r="N10" i="26"/>
  <c r="F10" i="26"/>
  <c r="J10" i="26" s="1"/>
  <c r="D10" i="26"/>
  <c r="V9" i="26"/>
  <c r="W9" i="26" s="1"/>
  <c r="N9" i="26"/>
  <c r="O9" i="26" s="1"/>
  <c r="D9" i="26"/>
  <c r="F9" i="26" s="1"/>
  <c r="X8" i="26"/>
  <c r="Z8" i="26" s="1"/>
  <c r="W8" i="26"/>
  <c r="V8" i="26"/>
  <c r="V7" i="26"/>
  <c r="X7" i="26" s="1"/>
  <c r="Z7" i="26" s="1"/>
  <c r="X6" i="26"/>
  <c r="Z6" i="26" s="1"/>
  <c r="W6" i="26"/>
  <c r="V6" i="26"/>
  <c r="V5" i="26"/>
  <c r="X5" i="26" s="1"/>
  <c r="Z5" i="26" s="1"/>
  <c r="X4" i="26"/>
  <c r="Z4" i="26" s="1"/>
  <c r="W4" i="26"/>
  <c r="V4" i="26"/>
  <c r="V3" i="26"/>
  <c r="X3" i="26" s="1"/>
  <c r="Z3" i="26" s="1"/>
  <c r="O53" i="26" l="1"/>
  <c r="W53" i="26"/>
  <c r="W54" i="26"/>
  <c r="P9" i="26"/>
  <c r="Q9" i="26"/>
  <c r="H9" i="26"/>
  <c r="J9" i="26"/>
  <c r="F55" i="26"/>
  <c r="H36" i="26"/>
  <c r="H51" i="26"/>
  <c r="F62" i="26"/>
  <c r="F61" i="26"/>
  <c r="F60" i="26"/>
  <c r="F59" i="26"/>
  <c r="F68" i="26" s="1"/>
  <c r="F57" i="26"/>
  <c r="W3" i="26"/>
  <c r="Q10" i="26"/>
  <c r="J11" i="26"/>
  <c r="Q12" i="26"/>
  <c r="Q13" i="26"/>
  <c r="J14" i="26"/>
  <c r="Q16" i="26"/>
  <c r="Q17" i="26"/>
  <c r="Q18" i="26"/>
  <c r="J20" i="26"/>
  <c r="J21" i="26"/>
  <c r="J23" i="26"/>
  <c r="J28" i="26"/>
  <c r="J30" i="26"/>
  <c r="J32" i="26"/>
  <c r="J35" i="26"/>
  <c r="J37" i="26"/>
  <c r="J39" i="26"/>
  <c r="J41" i="26"/>
  <c r="J43" i="26"/>
  <c r="J46" i="26"/>
  <c r="J49" i="26"/>
  <c r="W55" i="26"/>
  <c r="Q54" i="26"/>
  <c r="Q57" i="26"/>
  <c r="R57" i="26" s="1"/>
  <c r="Q59" i="26"/>
  <c r="Q60" i="26"/>
  <c r="R60" i="26" s="1"/>
  <c r="Q61" i="26"/>
  <c r="R61" i="26" s="1"/>
  <c r="V53" i="26"/>
  <c r="H10" i="26"/>
  <c r="P11" i="26"/>
  <c r="H12" i="26"/>
  <c r="H13" i="26"/>
  <c r="P14" i="26"/>
  <c r="H15" i="26"/>
  <c r="H53" i="26" s="1"/>
  <c r="P15" i="26"/>
  <c r="P53" i="26" s="1"/>
  <c r="X55" i="26"/>
  <c r="X54" i="26"/>
  <c r="H16" i="26"/>
  <c r="H17" i="26"/>
  <c r="H18" i="26"/>
  <c r="H19" i="26"/>
  <c r="P19" i="26"/>
  <c r="P20" i="26"/>
  <c r="H25" i="26"/>
  <c r="F54" i="26"/>
  <c r="H43" i="26"/>
  <c r="F64" i="26"/>
  <c r="F53" i="26"/>
  <c r="V55" i="26"/>
  <c r="W5" i="26"/>
  <c r="W7" i="26"/>
  <c r="Q15" i="26"/>
  <c r="Q53" i="26" s="1"/>
  <c r="J22" i="26"/>
  <c r="J24" i="26"/>
  <c r="J26" i="26"/>
  <c r="J27" i="26"/>
  <c r="J29" i="26"/>
  <c r="J31" i="26"/>
  <c r="J33" i="26"/>
  <c r="J34" i="26"/>
  <c r="J36" i="26"/>
  <c r="J55" i="26" s="1"/>
  <c r="J38" i="26"/>
  <c r="J40" i="26"/>
  <c r="J42" i="26"/>
  <c r="J44" i="26"/>
  <c r="J45" i="26"/>
  <c r="J47" i="26"/>
  <c r="J48" i="26"/>
  <c r="J50" i="26"/>
  <c r="J51" i="26"/>
  <c r="X9" i="26"/>
  <c r="P54" i="26"/>
  <c r="P36" i="26"/>
  <c r="P55" i="26" s="1"/>
  <c r="O55" i="26"/>
  <c r="O66" i="26"/>
  <c r="O56" i="26"/>
  <c r="P43" i="26"/>
  <c r="P51" i="26"/>
  <c r="O62" i="26"/>
  <c r="O61" i="26"/>
  <c r="O60" i="26"/>
  <c r="O59" i="26"/>
  <c r="O68" i="26" s="1"/>
  <c r="O57" i="26"/>
  <c r="O54" i="26"/>
  <c r="O64" i="26"/>
  <c r="Q66" i="26"/>
  <c r="P62" i="26" l="1"/>
  <c r="P61" i="26"/>
  <c r="P60" i="26"/>
  <c r="P59" i="26"/>
  <c r="P68" i="26" s="1"/>
  <c r="S68" i="26" s="1"/>
  <c r="P57" i="26"/>
  <c r="J62" i="26"/>
  <c r="K62" i="26" s="1"/>
  <c r="J61" i="26"/>
  <c r="K61" i="26" s="1"/>
  <c r="J60" i="26"/>
  <c r="K60" i="26" s="1"/>
  <c r="J59" i="26"/>
  <c r="J57" i="26"/>
  <c r="K57" i="26" s="1"/>
  <c r="H64" i="26"/>
  <c r="H56" i="26"/>
  <c r="H66" i="26"/>
  <c r="J66" i="26"/>
  <c r="J56" i="26"/>
  <c r="J64" i="26"/>
  <c r="AB8" i="26"/>
  <c r="AB7" i="26" s="1"/>
  <c r="AB6" i="26" s="1"/>
  <c r="AB5" i="26" s="1"/>
  <c r="AB4" i="26" s="1"/>
  <c r="AB3" i="26" s="1"/>
  <c r="AB9" i="26"/>
  <c r="P64" i="26"/>
  <c r="P66" i="26"/>
  <c r="P56" i="26"/>
  <c r="R59" i="26"/>
  <c r="H62" i="26"/>
  <c r="H61" i="26"/>
  <c r="H60" i="26"/>
  <c r="H59" i="26"/>
  <c r="H68" i="26" s="1"/>
  <c r="L68" i="26" s="1"/>
  <c r="H57" i="26"/>
  <c r="J53" i="26"/>
  <c r="H54" i="26"/>
  <c r="H55" i="26"/>
  <c r="AC9" i="26"/>
  <c r="AC8" i="26"/>
  <c r="AC7" i="26" s="1"/>
  <c r="AC6" i="26" s="1"/>
  <c r="AC5" i="26" s="1"/>
  <c r="AC4" i="26" s="1"/>
  <c r="AC3" i="26" s="1"/>
  <c r="Z9" i="26"/>
  <c r="X53" i="26"/>
  <c r="Q68" i="26" s="1"/>
  <c r="R68" i="26" s="1"/>
  <c r="Q64" i="26"/>
  <c r="K59" i="26" l="1"/>
  <c r="J68" i="26"/>
  <c r="K68" i="26" s="1"/>
  <c r="G29" i="24" l="1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AR30" i="23"/>
  <c r="AR28" i="23"/>
  <c r="AQ28" i="23"/>
  <c r="AQ30" i="23" s="1"/>
  <c r="AP28" i="23"/>
  <c r="AP30" i="23" s="1"/>
  <c r="AO28" i="23"/>
  <c r="AM28" i="23"/>
  <c r="AM27" i="23"/>
  <c r="AR26" i="23"/>
  <c r="AQ26" i="23"/>
  <c r="AP26" i="23"/>
  <c r="AO26" i="23"/>
  <c r="AM26" i="23"/>
  <c r="AM25" i="23"/>
  <c r="AR24" i="23"/>
  <c r="AQ24" i="23"/>
  <c r="AP24" i="23"/>
  <c r="AO24" i="23"/>
  <c r="AM24" i="23"/>
  <c r="AR23" i="23"/>
  <c r="AQ23" i="23"/>
  <c r="AP23" i="23"/>
  <c r="AO23" i="23"/>
  <c r="AM23" i="23"/>
  <c r="AR22" i="23"/>
  <c r="AQ22" i="23"/>
  <c r="AP22" i="23"/>
  <c r="AO22" i="23"/>
  <c r="AM22" i="23"/>
  <c r="AR21" i="23"/>
  <c r="AQ21" i="23"/>
  <c r="AP21" i="23"/>
  <c r="AO21" i="23"/>
  <c r="AM21" i="23"/>
  <c r="AR20" i="23"/>
  <c r="AQ20" i="23"/>
  <c r="AP20" i="23"/>
  <c r="AO20" i="23"/>
  <c r="AM20" i="23"/>
  <c r="AR19" i="23"/>
  <c r="AQ19" i="23"/>
  <c r="AP19" i="23"/>
  <c r="AO19" i="23"/>
  <c r="AM19" i="23"/>
  <c r="AR18" i="23"/>
  <c r="AQ18" i="23"/>
  <c r="AP18" i="23"/>
  <c r="AO18" i="23"/>
  <c r="AM18" i="23"/>
  <c r="AR17" i="23"/>
  <c r="AQ17" i="23"/>
  <c r="AP17" i="23"/>
  <c r="AO17" i="23"/>
  <c r="AM17" i="23"/>
  <c r="AR16" i="23"/>
  <c r="AQ16" i="23"/>
  <c r="AP16" i="23"/>
  <c r="AO16" i="23"/>
  <c r="AM16" i="23"/>
  <c r="AR15" i="23"/>
  <c r="AQ15" i="23"/>
  <c r="AP15" i="23"/>
  <c r="AO15" i="23"/>
  <c r="AR14" i="23"/>
  <c r="AQ14" i="23"/>
  <c r="AP14" i="23"/>
  <c r="AO14" i="23"/>
  <c r="AR13" i="23"/>
  <c r="AQ13" i="23"/>
  <c r="AP13" i="23"/>
  <c r="AO13" i="23"/>
  <c r="AR12" i="23"/>
  <c r="AQ12" i="23"/>
  <c r="AP12" i="23"/>
  <c r="AO12" i="23"/>
  <c r="AR11" i="23"/>
  <c r="AQ11" i="23"/>
  <c r="AP11" i="23"/>
  <c r="AO11" i="23"/>
  <c r="AR10" i="23"/>
  <c r="AQ10" i="23"/>
  <c r="AP10" i="23"/>
  <c r="AO10" i="23"/>
  <c r="AR9" i="23"/>
  <c r="AQ9" i="23"/>
  <c r="AP9" i="23"/>
  <c r="AO9" i="23"/>
  <c r="AR8" i="23"/>
  <c r="AQ8" i="23"/>
  <c r="AP8" i="23"/>
  <c r="AO8" i="23"/>
  <c r="AR7" i="23"/>
  <c r="AQ7" i="23"/>
  <c r="AP7" i="23"/>
  <c r="AO7" i="23"/>
  <c r="AR6" i="23"/>
  <c r="AQ6" i="23"/>
  <c r="AP6" i="23"/>
  <c r="AO6" i="23"/>
  <c r="AR5" i="23"/>
  <c r="AQ5" i="23"/>
  <c r="AP5" i="23"/>
  <c r="AO5" i="23"/>
  <c r="AR4" i="23"/>
  <c r="AQ4" i="23"/>
  <c r="AP4" i="23"/>
  <c r="AO4" i="23"/>
  <c r="M59" i="22"/>
  <c r="M54" i="22"/>
  <c r="O53" i="22"/>
  <c r="K53" i="22"/>
  <c r="S50" i="22"/>
  <c r="R50" i="22"/>
  <c r="Q50" i="22"/>
  <c r="O50" i="22"/>
  <c r="N50" i="22"/>
  <c r="N59" i="22" s="1"/>
  <c r="M50" i="22"/>
  <c r="L50" i="22"/>
  <c r="K50" i="22"/>
  <c r="J50" i="22"/>
  <c r="S49" i="22"/>
  <c r="R49" i="22"/>
  <c r="Q49" i="22"/>
  <c r="O49" i="22"/>
  <c r="O55" i="22" s="1"/>
  <c r="N49" i="22"/>
  <c r="N56" i="22" s="1"/>
  <c r="M49" i="22"/>
  <c r="M57" i="22" s="1"/>
  <c r="L49" i="22"/>
  <c r="K49" i="22"/>
  <c r="K57" i="22" s="1"/>
  <c r="J49" i="22"/>
  <c r="J56" i="22" s="1"/>
  <c r="S48" i="22"/>
  <c r="R48" i="22"/>
  <c r="Q48" i="22"/>
  <c r="O48" i="22"/>
  <c r="N48" i="22"/>
  <c r="M48" i="22"/>
  <c r="L48" i="22"/>
  <c r="K48" i="22"/>
  <c r="J48" i="22"/>
  <c r="S47" i="22"/>
  <c r="R47" i="22"/>
  <c r="Q47" i="22"/>
  <c r="O47" i="22"/>
  <c r="N47" i="22"/>
  <c r="M47" i="22"/>
  <c r="L47" i="22"/>
  <c r="K47" i="22"/>
  <c r="J47" i="22"/>
  <c r="S46" i="22"/>
  <c r="R46" i="22"/>
  <c r="Q46" i="22"/>
  <c r="O46" i="22"/>
  <c r="N46" i="22"/>
  <c r="M46" i="22"/>
  <c r="L46" i="22"/>
  <c r="K46" i="22"/>
  <c r="J46" i="22"/>
  <c r="S45" i="22"/>
  <c r="R45" i="22"/>
  <c r="Q45" i="22"/>
  <c r="O45" i="22"/>
  <c r="N45" i="22"/>
  <c r="M45" i="22"/>
  <c r="L45" i="22"/>
  <c r="K45" i="22"/>
  <c r="J45" i="22"/>
  <c r="S44" i="22"/>
  <c r="R44" i="22"/>
  <c r="Q44" i="22"/>
  <c r="O44" i="22"/>
  <c r="N44" i="22"/>
  <c r="M44" i="22"/>
  <c r="L44" i="22"/>
  <c r="K44" i="22"/>
  <c r="J44" i="22"/>
  <c r="S43" i="22"/>
  <c r="R43" i="22"/>
  <c r="Q43" i="22"/>
  <c r="O43" i="22"/>
  <c r="N43" i="22"/>
  <c r="M43" i="22"/>
  <c r="L43" i="22"/>
  <c r="K43" i="22"/>
  <c r="J43" i="22"/>
  <c r="S42" i="22"/>
  <c r="R42" i="22"/>
  <c r="Q42" i="22"/>
  <c r="O42" i="22"/>
  <c r="N42" i="22"/>
  <c r="N53" i="22" s="1"/>
  <c r="M42" i="22"/>
  <c r="M53" i="22" s="1"/>
  <c r="L42" i="22"/>
  <c r="L53" i="22" s="1"/>
  <c r="K42" i="22"/>
  <c r="J42" i="22"/>
  <c r="J53" i="22" s="1"/>
  <c r="S41" i="22"/>
  <c r="R41" i="22"/>
  <c r="Q41" i="22"/>
  <c r="O41" i="22"/>
  <c r="N41" i="22"/>
  <c r="M41" i="22"/>
  <c r="L41" i="22"/>
  <c r="K41" i="22"/>
  <c r="J41" i="22"/>
  <c r="S40" i="22"/>
  <c r="R40" i="22"/>
  <c r="Q40" i="22"/>
  <c r="O40" i="22"/>
  <c r="N40" i="22"/>
  <c r="M40" i="22"/>
  <c r="L40" i="22"/>
  <c r="K40" i="22"/>
  <c r="J40" i="22"/>
  <c r="S39" i="22"/>
  <c r="R39" i="22"/>
  <c r="Q39" i="22"/>
  <c r="O39" i="22"/>
  <c r="N39" i="22"/>
  <c r="M39" i="22"/>
  <c r="L39" i="22"/>
  <c r="K39" i="22"/>
  <c r="J39" i="22"/>
  <c r="S38" i="22"/>
  <c r="R38" i="22"/>
  <c r="Q38" i="22"/>
  <c r="O38" i="22"/>
  <c r="N38" i="22"/>
  <c r="M38" i="22"/>
  <c r="L38" i="22"/>
  <c r="K38" i="22"/>
  <c r="J38" i="22"/>
  <c r="S37" i="22"/>
  <c r="R37" i="22"/>
  <c r="Q37" i="22"/>
  <c r="O37" i="22"/>
  <c r="N37" i="22"/>
  <c r="M37" i="22"/>
  <c r="L37" i="22"/>
  <c r="K37" i="22"/>
  <c r="J37" i="22"/>
  <c r="S36" i="22"/>
  <c r="R36" i="22"/>
  <c r="Q36" i="22"/>
  <c r="O36" i="22"/>
  <c r="N36" i="22"/>
  <c r="M36" i="22"/>
  <c r="L36" i="22"/>
  <c r="L54" i="22" s="1"/>
  <c r="K36" i="22"/>
  <c r="J36" i="22"/>
  <c r="S35" i="22"/>
  <c r="R35" i="22"/>
  <c r="Q35" i="22"/>
  <c r="O35" i="22"/>
  <c r="N35" i="22"/>
  <c r="M35" i="22"/>
  <c r="L35" i="22"/>
  <c r="K35" i="22"/>
  <c r="J35" i="22"/>
  <c r="S34" i="22"/>
  <c r="R34" i="22"/>
  <c r="Q34" i="22"/>
  <c r="O34" i="22"/>
  <c r="N34" i="22"/>
  <c r="M34" i="22"/>
  <c r="L34" i="22"/>
  <c r="K34" i="22"/>
  <c r="J34" i="22"/>
  <c r="S33" i="22"/>
  <c r="R33" i="22"/>
  <c r="Q33" i="22"/>
  <c r="O33" i="22"/>
  <c r="N33" i="22"/>
  <c r="M33" i="22"/>
  <c r="L33" i="22"/>
  <c r="K33" i="22"/>
  <c r="J33" i="22"/>
  <c r="S32" i="22"/>
  <c r="R32" i="22"/>
  <c r="Q32" i="22"/>
  <c r="O32" i="22"/>
  <c r="N32" i="22"/>
  <c r="M32" i="22"/>
  <c r="L32" i="22"/>
  <c r="K32" i="22"/>
  <c r="J32" i="22"/>
  <c r="S31" i="22"/>
  <c r="R31" i="22"/>
  <c r="Q31" i="22"/>
  <c r="O31" i="22"/>
  <c r="N31" i="22"/>
  <c r="M31" i="22"/>
  <c r="M52" i="22" s="1"/>
  <c r="L31" i="22"/>
  <c r="L56" i="22" s="1"/>
  <c r="K31" i="22"/>
  <c r="J31" i="22"/>
  <c r="S30" i="22"/>
  <c r="R30" i="22"/>
  <c r="Q30" i="22"/>
  <c r="O30" i="22"/>
  <c r="N30" i="22"/>
  <c r="M30" i="22"/>
  <c r="L30" i="22"/>
  <c r="K30" i="22"/>
  <c r="J30" i="22"/>
  <c r="S29" i="22"/>
  <c r="R29" i="22"/>
  <c r="Q29" i="22"/>
  <c r="O29" i="22"/>
  <c r="N29" i="22"/>
  <c r="M29" i="22"/>
  <c r="L29" i="22"/>
  <c r="K29" i="22"/>
  <c r="J29" i="22"/>
  <c r="S28" i="22"/>
  <c r="R28" i="22"/>
  <c r="Q28" i="22"/>
  <c r="O28" i="22"/>
  <c r="N28" i="22"/>
  <c r="M28" i="22"/>
  <c r="L28" i="22"/>
  <c r="K28" i="22"/>
  <c r="J28" i="22"/>
  <c r="S27" i="22"/>
  <c r="R27" i="22"/>
  <c r="Q27" i="22"/>
  <c r="O27" i="22"/>
  <c r="N27" i="22"/>
  <c r="M27" i="22"/>
  <c r="L27" i="22"/>
  <c r="K27" i="22"/>
  <c r="J27" i="22"/>
  <c r="S26" i="22"/>
  <c r="R26" i="22"/>
  <c r="Q26" i="22"/>
  <c r="O26" i="22"/>
  <c r="N26" i="22"/>
  <c r="M26" i="22"/>
  <c r="L26" i="22"/>
  <c r="K26" i="22"/>
  <c r="J26" i="22"/>
  <c r="S25" i="22"/>
  <c r="R25" i="22"/>
  <c r="Q25" i="22"/>
  <c r="O25" i="22"/>
  <c r="N25" i="22"/>
  <c r="M25" i="22"/>
  <c r="L25" i="22"/>
  <c r="K25" i="22"/>
  <c r="J25" i="22"/>
  <c r="S24" i="22"/>
  <c r="R24" i="22"/>
  <c r="Q24" i="22"/>
  <c r="O24" i="22"/>
  <c r="N24" i="22"/>
  <c r="M24" i="22"/>
  <c r="L24" i="22"/>
  <c r="K24" i="22"/>
  <c r="J24" i="22"/>
  <c r="S23" i="22"/>
  <c r="R23" i="22"/>
  <c r="Q23" i="22"/>
  <c r="O23" i="22"/>
  <c r="N23" i="22"/>
  <c r="M23" i="22"/>
  <c r="L23" i="22"/>
  <c r="K23" i="22"/>
  <c r="J23" i="22"/>
  <c r="S22" i="22"/>
  <c r="R22" i="22"/>
  <c r="Q22" i="22"/>
  <c r="O22" i="22"/>
  <c r="N22" i="22"/>
  <c r="M22" i="22"/>
  <c r="L22" i="22"/>
  <c r="K22" i="22"/>
  <c r="J22" i="22"/>
  <c r="S21" i="22"/>
  <c r="R21" i="22"/>
  <c r="Q21" i="22"/>
  <c r="O21" i="22"/>
  <c r="N21" i="22"/>
  <c r="M21" i="22"/>
  <c r="L21" i="22"/>
  <c r="K21" i="22"/>
  <c r="J21" i="22"/>
  <c r="S20" i="22"/>
  <c r="R20" i="22"/>
  <c r="Q20" i="22"/>
  <c r="O20" i="22"/>
  <c r="N20" i="22"/>
  <c r="M20" i="22"/>
  <c r="L20" i="22"/>
  <c r="K20" i="22"/>
  <c r="J20" i="22"/>
  <c r="S19" i="22"/>
  <c r="R19" i="22"/>
  <c r="Q19" i="22"/>
  <c r="O19" i="22"/>
  <c r="N19" i="22"/>
  <c r="M19" i="22"/>
  <c r="L19" i="22"/>
  <c r="K19" i="22"/>
  <c r="J19" i="22"/>
  <c r="S18" i="22"/>
  <c r="R18" i="22"/>
  <c r="Q18" i="22"/>
  <c r="O18" i="22"/>
  <c r="N18" i="22"/>
  <c r="M18" i="22"/>
  <c r="L18" i="22"/>
  <c r="K18" i="22"/>
  <c r="J18" i="22"/>
  <c r="S17" i="22"/>
  <c r="R17" i="22"/>
  <c r="Q17" i="22"/>
  <c r="O17" i="22"/>
  <c r="N17" i="22"/>
  <c r="M17" i="22"/>
  <c r="L17" i="22"/>
  <c r="K17" i="22"/>
  <c r="J17" i="22"/>
  <c r="S16" i="22"/>
  <c r="R16" i="22"/>
  <c r="Q16" i="22"/>
  <c r="O16" i="22"/>
  <c r="N16" i="22"/>
  <c r="M16" i="22"/>
  <c r="L16" i="22"/>
  <c r="K16" i="22"/>
  <c r="J16" i="22"/>
  <c r="S15" i="22"/>
  <c r="R15" i="22"/>
  <c r="Q15" i="22"/>
  <c r="O15" i="22"/>
  <c r="N15" i="22"/>
  <c r="M15" i="22"/>
  <c r="L15" i="22"/>
  <c r="K15" i="22"/>
  <c r="J15" i="22"/>
  <c r="S14" i="22"/>
  <c r="R14" i="22"/>
  <c r="Q14" i="22"/>
  <c r="O14" i="22"/>
  <c r="N14" i="22"/>
  <c r="M14" i="22"/>
  <c r="L14" i="22"/>
  <c r="K14" i="22"/>
  <c r="J14" i="22"/>
  <c r="S13" i="22"/>
  <c r="R13" i="22"/>
  <c r="Q13" i="22"/>
  <c r="O13" i="22"/>
  <c r="N13" i="22"/>
  <c r="M13" i="22"/>
  <c r="L13" i="22"/>
  <c r="K13" i="22"/>
  <c r="J13" i="22"/>
  <c r="S12" i="22"/>
  <c r="R12" i="22"/>
  <c r="Q12" i="22"/>
  <c r="O12" i="22"/>
  <c r="N12" i="22"/>
  <c r="M12" i="22"/>
  <c r="L12" i="22"/>
  <c r="K12" i="22"/>
  <c r="J12" i="22"/>
  <c r="S11" i="22"/>
  <c r="R11" i="22"/>
  <c r="Q11" i="22"/>
  <c r="O11" i="22"/>
  <c r="N11" i="22"/>
  <c r="M11" i="22"/>
  <c r="L11" i="22"/>
  <c r="K11" i="22"/>
  <c r="J11" i="22"/>
  <c r="S10" i="22"/>
  <c r="R10" i="22"/>
  <c r="Q10" i="22"/>
  <c r="O10" i="22"/>
  <c r="N10" i="22"/>
  <c r="M10" i="22"/>
  <c r="L10" i="22"/>
  <c r="K10" i="22"/>
  <c r="J10" i="22"/>
  <c r="S9" i="22"/>
  <c r="R9" i="22"/>
  <c r="Q9" i="22"/>
  <c r="O9" i="22"/>
  <c r="N9" i="22"/>
  <c r="M9" i="22"/>
  <c r="L9" i="22"/>
  <c r="K9" i="22"/>
  <c r="J9" i="22"/>
  <c r="S8" i="22"/>
  <c r="R8" i="22"/>
  <c r="Q8" i="22"/>
  <c r="O8" i="22"/>
  <c r="N8" i="22"/>
  <c r="M8" i="22"/>
  <c r="L8" i="22"/>
  <c r="K8" i="22"/>
  <c r="J8" i="22"/>
  <c r="S7" i="22"/>
  <c r="R7" i="22"/>
  <c r="Q7" i="22"/>
  <c r="O7" i="22"/>
  <c r="N7" i="22"/>
  <c r="M7" i="22"/>
  <c r="L7" i="22"/>
  <c r="K7" i="22"/>
  <c r="J7" i="22"/>
  <c r="S6" i="22"/>
  <c r="R6" i="22"/>
  <c r="Q6" i="22"/>
  <c r="O6" i="22"/>
  <c r="N6" i="22"/>
  <c r="M6" i="22"/>
  <c r="L6" i="22"/>
  <c r="K6" i="22"/>
  <c r="J6" i="22"/>
  <c r="S5" i="22"/>
  <c r="R5" i="22"/>
  <c r="Q5" i="22"/>
  <c r="O5" i="22"/>
  <c r="N5" i="22"/>
  <c r="M5" i="22"/>
  <c r="L5" i="22"/>
  <c r="K5" i="22"/>
  <c r="J5" i="22"/>
  <c r="S4" i="22"/>
  <c r="R4" i="22"/>
  <c r="Q4" i="22"/>
  <c r="O4" i="22"/>
  <c r="O59" i="22" s="1"/>
  <c r="N4" i="22"/>
  <c r="M4" i="22"/>
  <c r="L4" i="22"/>
  <c r="L59" i="22" s="1"/>
  <c r="K4" i="22"/>
  <c r="K59" i="22" s="1"/>
  <c r="J4" i="22"/>
  <c r="AH43" i="21"/>
  <c r="AA40" i="21"/>
  <c r="Z40" i="21"/>
  <c r="AA39" i="21"/>
  <c r="Z39" i="21"/>
  <c r="BA37" i="21"/>
  <c r="AJ37" i="21"/>
  <c r="AJ43" i="21" s="1"/>
  <c r="AI37" i="21"/>
  <c r="AH37" i="21"/>
  <c r="AG37" i="21"/>
  <c r="AG43" i="21" s="1"/>
  <c r="BA36" i="21"/>
  <c r="AJ36" i="21"/>
  <c r="AM36" i="21" s="1"/>
  <c r="AI36" i="21"/>
  <c r="AH36" i="21"/>
  <c r="AG36" i="21"/>
  <c r="AL36" i="21" s="1"/>
  <c r="BA35" i="21"/>
  <c r="AM35" i="21"/>
  <c r="AJ35" i="21"/>
  <c r="AI35" i="21"/>
  <c r="AH35" i="21"/>
  <c r="AG35" i="21"/>
  <c r="BA34" i="21"/>
  <c r="AM34" i="21"/>
  <c r="AJ34" i="21"/>
  <c r="AI34" i="21"/>
  <c r="AH34" i="21"/>
  <c r="AG34" i="21"/>
  <c r="AL34" i="21" s="1"/>
  <c r="BA33" i="21"/>
  <c r="AL33" i="21"/>
  <c r="AJ33" i="21"/>
  <c r="AI33" i="21"/>
  <c r="AH33" i="21"/>
  <c r="AG33" i="21"/>
  <c r="BA32" i="21"/>
  <c r="AJ32" i="21"/>
  <c r="AM32" i="21" s="1"/>
  <c r="AI32" i="21"/>
  <c r="AH32" i="21"/>
  <c r="AG32" i="21"/>
  <c r="AL32" i="21" s="1"/>
  <c r="BA31" i="21"/>
  <c r="AM31" i="21"/>
  <c r="AJ31" i="21"/>
  <c r="AI31" i="21"/>
  <c r="AH31" i="21"/>
  <c r="AG31" i="21"/>
  <c r="BA30" i="21"/>
  <c r="AM30" i="21"/>
  <c r="AJ30" i="21"/>
  <c r="AI30" i="21"/>
  <c r="AH30" i="21"/>
  <c r="AG30" i="21"/>
  <c r="AL30" i="21" s="1"/>
  <c r="BA29" i="21"/>
  <c r="AJ29" i="21"/>
  <c r="AI29" i="21"/>
  <c r="AH29" i="21"/>
  <c r="AG29" i="21"/>
  <c r="AL29" i="21" s="1"/>
  <c r="BA28" i="21"/>
  <c r="AJ28" i="21"/>
  <c r="AM28" i="21" s="1"/>
  <c r="AI28" i="21"/>
  <c r="AH28" i="21"/>
  <c r="AG28" i="21"/>
  <c r="AL28" i="21" s="1"/>
  <c r="BA27" i="21"/>
  <c r="AM27" i="21"/>
  <c r="AJ27" i="21"/>
  <c r="AI27" i="21"/>
  <c r="AH27" i="21"/>
  <c r="AG27" i="21"/>
  <c r="BA26" i="21"/>
  <c r="AM26" i="21"/>
  <c r="AJ26" i="21"/>
  <c r="AI26" i="21"/>
  <c r="AH26" i="21"/>
  <c r="AG26" i="21"/>
  <c r="AL26" i="21" s="1"/>
  <c r="BA25" i="21"/>
  <c r="AJ25" i="21"/>
  <c r="AI25" i="21"/>
  <c r="AH25" i="21"/>
  <c r="AG25" i="21"/>
  <c r="BA24" i="21"/>
  <c r="AJ24" i="21"/>
  <c r="AM24" i="21" s="1"/>
  <c r="AI24" i="21"/>
  <c r="AH24" i="21"/>
  <c r="AG24" i="21"/>
  <c r="AL24" i="21" s="1"/>
  <c r="BA23" i="21"/>
  <c r="AM23" i="21"/>
  <c r="AJ23" i="21"/>
  <c r="AI23" i="21"/>
  <c r="AH23" i="21"/>
  <c r="AG23" i="21"/>
  <c r="BA22" i="21"/>
  <c r="AM22" i="21"/>
  <c r="AJ22" i="21"/>
  <c r="AI22" i="21"/>
  <c r="AH22" i="21"/>
  <c r="AG22" i="21"/>
  <c r="AL22" i="21" s="1"/>
  <c r="BA21" i="21"/>
  <c r="AJ21" i="21"/>
  <c r="AI21" i="21"/>
  <c r="AH21" i="21"/>
  <c r="AG21" i="21"/>
  <c r="BA20" i="21"/>
  <c r="AJ20" i="21"/>
  <c r="AM20" i="21" s="1"/>
  <c r="AI20" i="21"/>
  <c r="AH20" i="21"/>
  <c r="AG20" i="21"/>
  <c r="AL20" i="21" s="1"/>
  <c r="BA19" i="21"/>
  <c r="AM19" i="21"/>
  <c r="AJ19" i="21"/>
  <c r="AI19" i="21"/>
  <c r="AH19" i="21"/>
  <c r="AG19" i="21"/>
  <c r="BA18" i="21"/>
  <c r="AM18" i="21"/>
  <c r="AJ18" i="21"/>
  <c r="AI18" i="21"/>
  <c r="AH18" i="21"/>
  <c r="AG18" i="21"/>
  <c r="AL18" i="21" s="1"/>
  <c r="BA17" i="21"/>
  <c r="AJ17" i="21"/>
  <c r="AI17" i="21"/>
  <c r="AH17" i="21"/>
  <c r="AG17" i="21"/>
  <c r="AM17" i="21" s="1"/>
  <c r="BA16" i="21"/>
  <c r="AJ16" i="21"/>
  <c r="AM16" i="21" s="1"/>
  <c r="AI16" i="21"/>
  <c r="AI41" i="21" s="1"/>
  <c r="AH16" i="21"/>
  <c r="AH41" i="21" s="1"/>
  <c r="AG16" i="21"/>
  <c r="AG41" i="21" s="1"/>
  <c r="Q16" i="21"/>
  <c r="P16" i="21"/>
  <c r="O16" i="21"/>
  <c r="M16" i="21"/>
  <c r="L16" i="21"/>
  <c r="K16" i="21"/>
  <c r="K18" i="21" s="1"/>
  <c r="J16" i="21"/>
  <c r="BA15" i="21"/>
  <c r="AJ15" i="21"/>
  <c r="AI15" i="21"/>
  <c r="AH15" i="21"/>
  <c r="AG15" i="21"/>
  <c r="AM15" i="21" s="1"/>
  <c r="Q15" i="21"/>
  <c r="P15" i="21"/>
  <c r="O15" i="21"/>
  <c r="M15" i="21"/>
  <c r="M18" i="21" s="1"/>
  <c r="L15" i="21"/>
  <c r="K15" i="21"/>
  <c r="J15" i="21"/>
  <c r="J18" i="21" s="1"/>
  <c r="BA14" i="21"/>
  <c r="AJ14" i="21"/>
  <c r="AM14" i="21" s="1"/>
  <c r="AI14" i="21"/>
  <c r="AH14" i="21"/>
  <c r="AG14" i="21"/>
  <c r="AL14" i="21" s="1"/>
  <c r="Q14" i="21"/>
  <c r="P14" i="21"/>
  <c r="O14" i="21"/>
  <c r="M14" i="21"/>
  <c r="L14" i="21"/>
  <c r="K14" i="21"/>
  <c r="J14" i="21"/>
  <c r="BA13" i="21"/>
  <c r="AM13" i="21"/>
  <c r="AJ13" i="21"/>
  <c r="AI13" i="21"/>
  <c r="AH13" i="21"/>
  <c r="AG13" i="21"/>
  <c r="AL13" i="21" s="1"/>
  <c r="Q13" i="21"/>
  <c r="P13" i="21"/>
  <c r="O13" i="21"/>
  <c r="M13" i="21"/>
  <c r="L13" i="21"/>
  <c r="K13" i="21"/>
  <c r="J13" i="21"/>
  <c r="BA12" i="21"/>
  <c r="AJ12" i="21"/>
  <c r="AM12" i="21" s="1"/>
  <c r="AI12" i="21"/>
  <c r="AH12" i="21"/>
  <c r="AG12" i="21"/>
  <c r="Q12" i="21"/>
  <c r="P12" i="21"/>
  <c r="O12" i="21"/>
  <c r="M12" i="21"/>
  <c r="L12" i="21"/>
  <c r="K12" i="21"/>
  <c r="J12" i="21"/>
  <c r="BA11" i="21"/>
  <c r="AJ11" i="21"/>
  <c r="AI11" i="21"/>
  <c r="AH11" i="21"/>
  <c r="AG11" i="21"/>
  <c r="AM11" i="21" s="1"/>
  <c r="Q11" i="21"/>
  <c r="P11" i="21"/>
  <c r="O11" i="21"/>
  <c r="M11" i="21"/>
  <c r="L11" i="21"/>
  <c r="K11" i="21"/>
  <c r="J11" i="21"/>
  <c r="BA10" i="21"/>
  <c r="AJ10" i="21"/>
  <c r="AM10" i="21" s="1"/>
  <c r="AI10" i="21"/>
  <c r="AH10" i="21"/>
  <c r="AG10" i="21"/>
  <c r="AL10" i="21" s="1"/>
  <c r="Q10" i="21"/>
  <c r="P10" i="21"/>
  <c r="O10" i="21"/>
  <c r="M10" i="21"/>
  <c r="L10" i="21"/>
  <c r="K10" i="21"/>
  <c r="J10" i="21"/>
  <c r="BA9" i="21"/>
  <c r="AM9" i="21"/>
  <c r="AJ9" i="21"/>
  <c r="AI9" i="21"/>
  <c r="AH9" i="21"/>
  <c r="AG9" i="21"/>
  <c r="AL9" i="21" s="1"/>
  <c r="Q9" i="21"/>
  <c r="P9" i="21"/>
  <c r="O9" i="21"/>
  <c r="M9" i="21"/>
  <c r="L9" i="21"/>
  <c r="K9" i="21"/>
  <c r="J9" i="21"/>
  <c r="BA8" i="21"/>
  <c r="AJ8" i="21"/>
  <c r="AM8" i="21" s="1"/>
  <c r="AI8" i="21"/>
  <c r="AH8" i="21"/>
  <c r="AG8" i="21"/>
  <c r="Q8" i="21"/>
  <c r="P8" i="21"/>
  <c r="O8" i="21"/>
  <c r="M8" i="21"/>
  <c r="L8" i="21"/>
  <c r="K8" i="21"/>
  <c r="J8" i="21"/>
  <c r="BA7" i="21"/>
  <c r="AJ7" i="21"/>
  <c r="AI7" i="21"/>
  <c r="AH7" i="21"/>
  <c r="AG7" i="21"/>
  <c r="AM7" i="21" s="1"/>
  <c r="Q7" i="21"/>
  <c r="P7" i="21"/>
  <c r="O7" i="21"/>
  <c r="M7" i="21"/>
  <c r="L7" i="21"/>
  <c r="K7" i="21"/>
  <c r="J7" i="21"/>
  <c r="BA6" i="21"/>
  <c r="AJ6" i="21"/>
  <c r="AM6" i="21" s="1"/>
  <c r="AI6" i="21"/>
  <c r="AH6" i="21"/>
  <c r="AG6" i="21"/>
  <c r="AL6" i="21" s="1"/>
  <c r="Q6" i="21"/>
  <c r="P6" i="21"/>
  <c r="O6" i="21"/>
  <c r="M6" i="21"/>
  <c r="L6" i="21"/>
  <c r="K6" i="21"/>
  <c r="J6" i="21"/>
  <c r="BA5" i="21"/>
  <c r="AM5" i="21"/>
  <c r="AJ5" i="21"/>
  <c r="AI5" i="21"/>
  <c r="AH5" i="21"/>
  <c r="AG5" i="21"/>
  <c r="AL5" i="21" s="1"/>
  <c r="Q5" i="21"/>
  <c r="P5" i="21"/>
  <c r="O5" i="21"/>
  <c r="M5" i="21"/>
  <c r="L5" i="21"/>
  <c r="K5" i="21"/>
  <c r="J5" i="21"/>
  <c r="BA4" i="21"/>
  <c r="AJ4" i="21"/>
  <c r="AM4" i="21" s="1"/>
  <c r="AI4" i="21"/>
  <c r="AI39" i="21" s="1"/>
  <c r="AH4" i="21"/>
  <c r="AH39" i="21" s="1"/>
  <c r="AG4" i="21"/>
  <c r="Q4" i="21"/>
  <c r="P4" i="21"/>
  <c r="O4" i="21"/>
  <c r="M4" i="21"/>
  <c r="L4" i="21"/>
  <c r="K4" i="21"/>
  <c r="J4" i="21"/>
  <c r="BA30" i="20"/>
  <c r="AS30" i="20"/>
  <c r="AT29" i="20"/>
  <c r="AW28" i="20"/>
  <c r="K28" i="20"/>
  <c r="I28" i="20"/>
  <c r="G28" i="20"/>
  <c r="E28" i="20"/>
  <c r="BK24" i="20"/>
  <c r="BJ24" i="20"/>
  <c r="BI24" i="20"/>
  <c r="BI27" i="20" s="1"/>
  <c r="BH24" i="20"/>
  <c r="BG24" i="20"/>
  <c r="BC24" i="20"/>
  <c r="BA24" i="20"/>
  <c r="AZ24" i="20"/>
  <c r="AY24" i="20"/>
  <c r="AX24" i="20"/>
  <c r="AW24" i="20"/>
  <c r="AV24" i="20"/>
  <c r="AU24" i="20"/>
  <c r="AT24" i="20"/>
  <c r="AS24" i="20"/>
  <c r="AR24" i="20"/>
  <c r="AQ24" i="20"/>
  <c r="AO24" i="20"/>
  <c r="AN24" i="20"/>
  <c r="AK24" i="20"/>
  <c r="AL24" i="20" s="1"/>
  <c r="AI24" i="20"/>
  <c r="AH24" i="20"/>
  <c r="AG24" i="20"/>
  <c r="AF24" i="20"/>
  <c r="AD24" i="20"/>
  <c r="AC24" i="20"/>
  <c r="AB24" i="20"/>
  <c r="Z24" i="20"/>
  <c r="BE24" i="20" s="1"/>
  <c r="Y24" i="20"/>
  <c r="BD24" i="20" s="1"/>
  <c r="X24" i="20"/>
  <c r="T24" i="20"/>
  <c r="S24" i="20"/>
  <c r="R24" i="20"/>
  <c r="Q24" i="20"/>
  <c r="P24" i="20"/>
  <c r="O24" i="20"/>
  <c r="BK23" i="20"/>
  <c r="BJ23" i="20"/>
  <c r="BI23" i="20"/>
  <c r="BH23" i="20"/>
  <c r="BG23" i="20"/>
  <c r="BA23" i="20"/>
  <c r="AZ23" i="20"/>
  <c r="AZ29" i="20" s="1"/>
  <c r="AY23" i="20"/>
  <c r="AX23" i="20"/>
  <c r="AW23" i="20"/>
  <c r="AV23" i="20"/>
  <c r="AV29" i="20" s="1"/>
  <c r="AU23" i="20"/>
  <c r="AT23" i="20"/>
  <c r="AS23" i="20"/>
  <c r="AR23" i="20"/>
  <c r="AR29" i="20" s="1"/>
  <c r="AQ23" i="20"/>
  <c r="AO23" i="20"/>
  <c r="AN23" i="20"/>
  <c r="AK23" i="20"/>
  <c r="AL23" i="20" s="1"/>
  <c r="AI23" i="20"/>
  <c r="AH23" i="20"/>
  <c r="AG23" i="20"/>
  <c r="AF23" i="20"/>
  <c r="AD23" i="20"/>
  <c r="AC23" i="20"/>
  <c r="AB23" i="20"/>
  <c r="Z23" i="20"/>
  <c r="BE23" i="20" s="1"/>
  <c r="Y23" i="20"/>
  <c r="BD23" i="20" s="1"/>
  <c r="X23" i="20"/>
  <c r="BC23" i="20" s="1"/>
  <c r="T23" i="20"/>
  <c r="S23" i="20"/>
  <c r="V23" i="20" s="1"/>
  <c r="R23" i="20"/>
  <c r="Q23" i="20"/>
  <c r="P23" i="20"/>
  <c r="O23" i="20"/>
  <c r="BK22" i="20"/>
  <c r="BJ22" i="20"/>
  <c r="BI22" i="20"/>
  <c r="BH22" i="20"/>
  <c r="BG22" i="20"/>
  <c r="BA22" i="20"/>
  <c r="AZ22" i="20"/>
  <c r="AY22" i="20"/>
  <c r="AX22" i="20"/>
  <c r="AW22" i="20"/>
  <c r="AV22" i="20"/>
  <c r="AU22" i="20"/>
  <c r="AT22" i="20"/>
  <c r="AS22" i="20"/>
  <c r="AR22" i="20"/>
  <c r="AQ22" i="20"/>
  <c r="AN22" i="20"/>
  <c r="AO22" i="20" s="1"/>
  <c r="AK22" i="20"/>
  <c r="AL22" i="20" s="1"/>
  <c r="AI22" i="20"/>
  <c r="AH22" i="20"/>
  <c r="AG22" i="20"/>
  <c r="AF22" i="20"/>
  <c r="AD22" i="20"/>
  <c r="AC22" i="20"/>
  <c r="AB22" i="20"/>
  <c r="Z22" i="20"/>
  <c r="BE22" i="20" s="1"/>
  <c r="Y22" i="20"/>
  <c r="BD22" i="20" s="1"/>
  <c r="X22" i="20"/>
  <c r="BC22" i="20" s="1"/>
  <c r="T22" i="20"/>
  <c r="S22" i="20"/>
  <c r="V22" i="20" s="1"/>
  <c r="R22" i="20"/>
  <c r="Q22" i="20"/>
  <c r="P22" i="20"/>
  <c r="O22" i="20"/>
  <c r="BK21" i="20"/>
  <c r="BJ21" i="20"/>
  <c r="BI21" i="20"/>
  <c r="BH21" i="20"/>
  <c r="BG21" i="20"/>
  <c r="BA21" i="20"/>
  <c r="AZ21" i="20"/>
  <c r="AY21" i="20"/>
  <c r="AX21" i="20"/>
  <c r="AW21" i="20"/>
  <c r="AV21" i="20"/>
  <c r="AU21" i="20"/>
  <c r="AT21" i="20"/>
  <c r="AS21" i="20"/>
  <c r="AR21" i="20"/>
  <c r="AQ21" i="20"/>
  <c r="AN21" i="20"/>
  <c r="AO21" i="20" s="1"/>
  <c r="AK21" i="20"/>
  <c r="AL21" i="20" s="1"/>
  <c r="AI21" i="20"/>
  <c r="AH21" i="20"/>
  <c r="AG21" i="20"/>
  <c r="AF21" i="20"/>
  <c r="AD21" i="20"/>
  <c r="AC21" i="20"/>
  <c r="AB21" i="20"/>
  <c r="Z21" i="20"/>
  <c r="BE21" i="20" s="1"/>
  <c r="Y21" i="20"/>
  <c r="BD21" i="20" s="1"/>
  <c r="X21" i="20"/>
  <c r="BC21" i="20" s="1"/>
  <c r="T21" i="20"/>
  <c r="S21" i="20"/>
  <c r="R21" i="20"/>
  <c r="Q21" i="20"/>
  <c r="P21" i="20"/>
  <c r="O21" i="20"/>
  <c r="BK20" i="20"/>
  <c r="BJ20" i="20"/>
  <c r="BI20" i="20"/>
  <c r="BH20" i="20"/>
  <c r="BG20" i="20"/>
  <c r="BA20" i="20"/>
  <c r="AZ20" i="20"/>
  <c r="AY20" i="20"/>
  <c r="AX20" i="20"/>
  <c r="AW20" i="20"/>
  <c r="AV20" i="20"/>
  <c r="AU20" i="20"/>
  <c r="AT20" i="20"/>
  <c r="AS20" i="20"/>
  <c r="AR20" i="20"/>
  <c r="AQ20" i="20"/>
  <c r="AO20" i="20"/>
  <c r="AN20" i="20"/>
  <c r="AK20" i="20"/>
  <c r="AL20" i="20" s="1"/>
  <c r="AI20" i="20"/>
  <c r="AH20" i="20"/>
  <c r="AG20" i="20"/>
  <c r="AF20" i="20"/>
  <c r="AD20" i="20"/>
  <c r="AC20" i="20"/>
  <c r="AB20" i="20"/>
  <c r="Z20" i="20"/>
  <c r="BE20" i="20" s="1"/>
  <c r="Y20" i="20"/>
  <c r="BD20" i="20" s="1"/>
  <c r="X20" i="20"/>
  <c r="BC20" i="20" s="1"/>
  <c r="T20" i="20"/>
  <c r="S20" i="20"/>
  <c r="R20" i="20"/>
  <c r="Q20" i="20"/>
  <c r="P20" i="20"/>
  <c r="O20" i="20"/>
  <c r="BK19" i="20"/>
  <c r="BJ19" i="20"/>
  <c r="BI19" i="20"/>
  <c r="BH19" i="20"/>
  <c r="BG19" i="20"/>
  <c r="BA19" i="20"/>
  <c r="AZ19" i="20"/>
  <c r="AY19" i="20"/>
  <c r="AX19" i="20"/>
  <c r="AW19" i="20"/>
  <c r="AV19" i="20"/>
  <c r="AU19" i="20"/>
  <c r="AT19" i="20"/>
  <c r="AS19" i="20"/>
  <c r="AR19" i="20"/>
  <c r="AQ19" i="20"/>
  <c r="AO19" i="20"/>
  <c r="AN19" i="20"/>
  <c r="AK19" i="20"/>
  <c r="AL19" i="20" s="1"/>
  <c r="AI19" i="20"/>
  <c r="AH19" i="20"/>
  <c r="AG19" i="20"/>
  <c r="AF19" i="20"/>
  <c r="AD19" i="20"/>
  <c r="AC19" i="20"/>
  <c r="AB19" i="20"/>
  <c r="Z19" i="20"/>
  <c r="BE19" i="20" s="1"/>
  <c r="Y19" i="20"/>
  <c r="BD19" i="20" s="1"/>
  <c r="X19" i="20"/>
  <c r="BC19" i="20" s="1"/>
  <c r="T19" i="20"/>
  <c r="S19" i="20"/>
  <c r="V19" i="20" s="1"/>
  <c r="R19" i="20"/>
  <c r="Q19" i="20"/>
  <c r="P19" i="20"/>
  <c r="O19" i="20"/>
  <c r="BK18" i="20"/>
  <c r="BJ18" i="20"/>
  <c r="BI18" i="20"/>
  <c r="BH18" i="20"/>
  <c r="BG18" i="20"/>
  <c r="BA18" i="20"/>
  <c r="AZ18" i="20"/>
  <c r="AY18" i="20"/>
  <c r="AX18" i="20"/>
  <c r="AW18" i="20"/>
  <c r="AV18" i="20"/>
  <c r="AU18" i="20"/>
  <c r="AT18" i="20"/>
  <c r="AS18" i="20"/>
  <c r="AR18" i="20"/>
  <c r="AQ18" i="20"/>
  <c r="AN18" i="20"/>
  <c r="AO18" i="20" s="1"/>
  <c r="AK18" i="20"/>
  <c r="AL18" i="20" s="1"/>
  <c r="AI18" i="20"/>
  <c r="AH18" i="20"/>
  <c r="AG18" i="20"/>
  <c r="AF18" i="20"/>
  <c r="AD18" i="20"/>
  <c r="AC18" i="20"/>
  <c r="AB18" i="20"/>
  <c r="Z18" i="20"/>
  <c r="BE18" i="20" s="1"/>
  <c r="Y18" i="20"/>
  <c r="BD18" i="20" s="1"/>
  <c r="X18" i="20"/>
  <c r="BC18" i="20" s="1"/>
  <c r="T18" i="20"/>
  <c r="S18" i="20"/>
  <c r="V18" i="20" s="1"/>
  <c r="R18" i="20"/>
  <c r="Q18" i="20"/>
  <c r="P18" i="20"/>
  <c r="O18" i="20"/>
  <c r="BK17" i="20"/>
  <c r="BJ17" i="20"/>
  <c r="BI17" i="20"/>
  <c r="BH17" i="20"/>
  <c r="BG17" i="20"/>
  <c r="BA17" i="20"/>
  <c r="AZ17" i="20"/>
  <c r="AY17" i="20"/>
  <c r="AX17" i="20"/>
  <c r="AW17" i="20"/>
  <c r="AV17" i="20"/>
  <c r="AU17" i="20"/>
  <c r="AT17" i="20"/>
  <c r="AS17" i="20"/>
  <c r="AR17" i="20"/>
  <c r="AQ17" i="20"/>
  <c r="AN17" i="20"/>
  <c r="AO17" i="20" s="1"/>
  <c r="AK17" i="20"/>
  <c r="AL17" i="20" s="1"/>
  <c r="AI17" i="20"/>
  <c r="AH17" i="20"/>
  <c r="AG17" i="20"/>
  <c r="AF17" i="20"/>
  <c r="AD17" i="20"/>
  <c r="AC17" i="20"/>
  <c r="AB17" i="20"/>
  <c r="Z17" i="20"/>
  <c r="BE17" i="20" s="1"/>
  <c r="Y17" i="20"/>
  <c r="BD17" i="20" s="1"/>
  <c r="X17" i="20"/>
  <c r="BC17" i="20" s="1"/>
  <c r="T17" i="20"/>
  <c r="S17" i="20"/>
  <c r="R17" i="20"/>
  <c r="Q17" i="20"/>
  <c r="P17" i="20"/>
  <c r="O17" i="20"/>
  <c r="BK16" i="20"/>
  <c r="BJ16" i="20"/>
  <c r="BI16" i="20"/>
  <c r="BH16" i="20"/>
  <c r="BG16" i="20"/>
  <c r="BA16" i="20"/>
  <c r="AZ16" i="20"/>
  <c r="AY16" i="20"/>
  <c r="AY27" i="20" s="1"/>
  <c r="AX16" i="20"/>
  <c r="AW16" i="20"/>
  <c r="AV16" i="20"/>
  <c r="AU16" i="20"/>
  <c r="AU27" i="20" s="1"/>
  <c r="AT16" i="20"/>
  <c r="AS16" i="20"/>
  <c r="AR16" i="20"/>
  <c r="AQ16" i="20"/>
  <c r="AQ27" i="20" s="1"/>
  <c r="AO16" i="20"/>
  <c r="AN16" i="20"/>
  <c r="AK16" i="20"/>
  <c r="AL16" i="20" s="1"/>
  <c r="AI16" i="20"/>
  <c r="AH16" i="20"/>
  <c r="AG16" i="20"/>
  <c r="AF16" i="20"/>
  <c r="AD16" i="20"/>
  <c r="AC16" i="20"/>
  <c r="AB16" i="20"/>
  <c r="Z16" i="20"/>
  <c r="BE16" i="20" s="1"/>
  <c r="Y16" i="20"/>
  <c r="BD16" i="20" s="1"/>
  <c r="X16" i="20"/>
  <c r="BC16" i="20" s="1"/>
  <c r="BC27" i="20" s="1"/>
  <c r="T16" i="20"/>
  <c r="S16" i="20"/>
  <c r="R16" i="20"/>
  <c r="Q16" i="20"/>
  <c r="P16" i="20"/>
  <c r="O16" i="20"/>
  <c r="BK15" i="20"/>
  <c r="BJ15" i="20"/>
  <c r="BI15" i="20"/>
  <c r="BH15" i="20"/>
  <c r="BG15" i="20"/>
  <c r="BA15" i="20"/>
  <c r="AZ15" i="20"/>
  <c r="AY15" i="20"/>
  <c r="AX15" i="20"/>
  <c r="AW15" i="20"/>
  <c r="AV15" i="20"/>
  <c r="AU15" i="20"/>
  <c r="AT15" i="20"/>
  <c r="AS15" i="20"/>
  <c r="AR15" i="20"/>
  <c r="AQ15" i="20"/>
  <c r="AO15" i="20"/>
  <c r="AN15" i="20"/>
  <c r="AK15" i="20"/>
  <c r="AL15" i="20" s="1"/>
  <c r="AI15" i="20"/>
  <c r="AH15" i="20"/>
  <c r="AG15" i="20"/>
  <c r="AF15" i="20"/>
  <c r="AD15" i="20"/>
  <c r="AC15" i="20"/>
  <c r="AB15" i="20"/>
  <c r="Z15" i="20"/>
  <c r="BE15" i="20" s="1"/>
  <c r="Y15" i="20"/>
  <c r="BD15" i="20" s="1"/>
  <c r="X15" i="20"/>
  <c r="BC15" i="20" s="1"/>
  <c r="T15" i="20"/>
  <c r="S15" i="20"/>
  <c r="V15" i="20" s="1"/>
  <c r="R15" i="20"/>
  <c r="Q15" i="20"/>
  <c r="P15" i="20"/>
  <c r="O15" i="20"/>
  <c r="BK14" i="20"/>
  <c r="BJ14" i="20"/>
  <c r="BI14" i="20"/>
  <c r="BH14" i="20"/>
  <c r="BG14" i="20"/>
  <c r="BA14" i="20"/>
  <c r="AZ14" i="20"/>
  <c r="AY14" i="20"/>
  <c r="AX14" i="20"/>
  <c r="AW14" i="20"/>
  <c r="AV14" i="20"/>
  <c r="AU14" i="20"/>
  <c r="AT14" i="20"/>
  <c r="AS14" i="20"/>
  <c r="AR14" i="20"/>
  <c r="AQ14" i="20"/>
  <c r="AN14" i="20"/>
  <c r="AO14" i="20" s="1"/>
  <c r="AK14" i="20"/>
  <c r="AL14" i="20" s="1"/>
  <c r="AI14" i="20"/>
  <c r="AH14" i="20"/>
  <c r="AG14" i="20"/>
  <c r="AF14" i="20"/>
  <c r="AD14" i="20"/>
  <c r="AC14" i="20"/>
  <c r="AB14" i="20"/>
  <c r="Z14" i="20"/>
  <c r="BE14" i="20" s="1"/>
  <c r="Y14" i="20"/>
  <c r="BD14" i="20" s="1"/>
  <c r="X14" i="20"/>
  <c r="BC14" i="20" s="1"/>
  <c r="T14" i="20"/>
  <c r="S14" i="20"/>
  <c r="V14" i="20" s="1"/>
  <c r="R14" i="20"/>
  <c r="Q14" i="20"/>
  <c r="P14" i="20"/>
  <c r="O14" i="20"/>
  <c r="BK13" i="20"/>
  <c r="BJ13" i="20"/>
  <c r="BI13" i="20"/>
  <c r="BH13" i="20"/>
  <c r="BG13" i="20"/>
  <c r="BD13" i="20"/>
  <c r="BC13" i="20"/>
  <c r="BA13" i="20"/>
  <c r="AZ13" i="20"/>
  <c r="AY13" i="20"/>
  <c r="AX13" i="20"/>
  <c r="AW13" i="20"/>
  <c r="AV13" i="20"/>
  <c r="AU13" i="20"/>
  <c r="AT13" i="20"/>
  <c r="AS13" i="20"/>
  <c r="AR13" i="20"/>
  <c r="AQ13" i="20"/>
  <c r="AO13" i="20"/>
  <c r="AN13" i="20"/>
  <c r="AK13" i="20"/>
  <c r="AL13" i="20" s="1"/>
  <c r="AI13" i="20"/>
  <c r="AH13" i="20"/>
  <c r="AG13" i="20"/>
  <c r="AF13" i="20"/>
  <c r="AD13" i="20"/>
  <c r="AC13" i="20"/>
  <c r="AB13" i="20"/>
  <c r="Z13" i="20"/>
  <c r="BE13" i="20" s="1"/>
  <c r="Y13" i="20"/>
  <c r="X13" i="20"/>
  <c r="T13" i="20"/>
  <c r="S13" i="20"/>
  <c r="V13" i="20" s="1"/>
  <c r="R13" i="20"/>
  <c r="Q13" i="20"/>
  <c r="P13" i="20"/>
  <c r="O13" i="20"/>
  <c r="BK12" i="20"/>
  <c r="BJ12" i="20"/>
  <c r="BI12" i="20"/>
  <c r="BH12" i="20"/>
  <c r="BG12" i="20"/>
  <c r="BD12" i="20"/>
  <c r="BC12" i="20"/>
  <c r="BA12" i="20"/>
  <c r="AZ12" i="20"/>
  <c r="AY12" i="20"/>
  <c r="AX12" i="20"/>
  <c r="AW12" i="20"/>
  <c r="AV12" i="20"/>
  <c r="AU12" i="20"/>
  <c r="AT12" i="20"/>
  <c r="AS12" i="20"/>
  <c r="AR12" i="20"/>
  <c r="AQ12" i="20"/>
  <c r="AO12" i="20"/>
  <c r="AN12" i="20"/>
  <c r="AK12" i="20"/>
  <c r="AL12" i="20" s="1"/>
  <c r="AI12" i="20"/>
  <c r="AH12" i="20"/>
  <c r="AG12" i="20"/>
  <c r="AF12" i="20"/>
  <c r="AD12" i="20"/>
  <c r="AC12" i="20"/>
  <c r="AB12" i="20"/>
  <c r="Z12" i="20"/>
  <c r="BE12" i="20" s="1"/>
  <c r="Y12" i="20"/>
  <c r="X12" i="20"/>
  <c r="T12" i="20"/>
  <c r="S12" i="20"/>
  <c r="V12" i="20" s="1"/>
  <c r="R12" i="20"/>
  <c r="Q12" i="20"/>
  <c r="P12" i="20"/>
  <c r="O12" i="20"/>
  <c r="BK11" i="20"/>
  <c r="BJ11" i="20"/>
  <c r="BI11" i="20"/>
  <c r="BH11" i="20"/>
  <c r="BG11" i="20"/>
  <c r="BD11" i="20"/>
  <c r="BC11" i="20"/>
  <c r="BA11" i="20"/>
  <c r="AZ11" i="20"/>
  <c r="AY11" i="20"/>
  <c r="AX11" i="20"/>
  <c r="AW11" i="20"/>
  <c r="AV11" i="20"/>
  <c r="AU11" i="20"/>
  <c r="AT11" i="20"/>
  <c r="AS11" i="20"/>
  <c r="AR11" i="20"/>
  <c r="AQ11" i="20"/>
  <c r="AO11" i="20"/>
  <c r="AN11" i="20"/>
  <c r="AK11" i="20"/>
  <c r="AL11" i="20" s="1"/>
  <c r="AI11" i="20"/>
  <c r="AH11" i="20"/>
  <c r="AG11" i="20"/>
  <c r="AF11" i="20"/>
  <c r="AD11" i="20"/>
  <c r="AC11" i="20"/>
  <c r="AB11" i="20"/>
  <c r="Z11" i="20"/>
  <c r="BE11" i="20" s="1"/>
  <c r="Y11" i="20"/>
  <c r="X11" i="20"/>
  <c r="T11" i="20"/>
  <c r="S11" i="20"/>
  <c r="V11" i="20" s="1"/>
  <c r="R11" i="20"/>
  <c r="Q11" i="20"/>
  <c r="P11" i="20"/>
  <c r="O11" i="20"/>
  <c r="BK10" i="20"/>
  <c r="BJ10" i="20"/>
  <c r="BI10" i="20"/>
  <c r="BH10" i="20"/>
  <c r="BG10" i="20"/>
  <c r="BD10" i="20"/>
  <c r="BC10" i="20"/>
  <c r="BA10" i="20"/>
  <c r="BA28" i="20" s="1"/>
  <c r="AZ10" i="20"/>
  <c r="AZ28" i="20" s="1"/>
  <c r="AY10" i="20"/>
  <c r="AX10" i="20"/>
  <c r="AW10" i="20"/>
  <c r="AV10" i="20"/>
  <c r="AV28" i="20" s="1"/>
  <c r="AU10" i="20"/>
  <c r="AT10" i="20"/>
  <c r="AS10" i="20"/>
  <c r="AS28" i="20" s="1"/>
  <c r="AR10" i="20"/>
  <c r="AR28" i="20" s="1"/>
  <c r="AQ10" i="20"/>
  <c r="AO10" i="20"/>
  <c r="AN10" i="20"/>
  <c r="AK10" i="20"/>
  <c r="AL10" i="20" s="1"/>
  <c r="AI10" i="20"/>
  <c r="AH10" i="20"/>
  <c r="AG10" i="20"/>
  <c r="AF10" i="20"/>
  <c r="AD10" i="20"/>
  <c r="AC10" i="20"/>
  <c r="AB10" i="20"/>
  <c r="Z10" i="20"/>
  <c r="BE10" i="20" s="1"/>
  <c r="Y10" i="20"/>
  <c r="X10" i="20"/>
  <c r="T10" i="20"/>
  <c r="S10" i="20"/>
  <c r="V10" i="20" s="1"/>
  <c r="R10" i="20"/>
  <c r="Q10" i="20"/>
  <c r="P10" i="20"/>
  <c r="O10" i="20"/>
  <c r="BK9" i="20"/>
  <c r="BJ9" i="20"/>
  <c r="BI9" i="20"/>
  <c r="BH9" i="20"/>
  <c r="BG9" i="20"/>
  <c r="BD9" i="20"/>
  <c r="BC9" i="20"/>
  <c r="BA9" i="20"/>
  <c r="AZ9" i="20"/>
  <c r="AY9" i="20"/>
  <c r="AX9" i="20"/>
  <c r="AW9" i="20"/>
  <c r="AV9" i="20"/>
  <c r="AU9" i="20"/>
  <c r="AT9" i="20"/>
  <c r="AS9" i="20"/>
  <c r="AR9" i="20"/>
  <c r="AQ9" i="20"/>
  <c r="AO9" i="20"/>
  <c r="AN9" i="20"/>
  <c r="AK9" i="20"/>
  <c r="AL9" i="20" s="1"/>
  <c r="AI9" i="20"/>
  <c r="AH9" i="20"/>
  <c r="AG9" i="20"/>
  <c r="AF9" i="20"/>
  <c r="AD9" i="20"/>
  <c r="AC9" i="20"/>
  <c r="AB9" i="20"/>
  <c r="Z9" i="20"/>
  <c r="BE9" i="20" s="1"/>
  <c r="Y9" i="20"/>
  <c r="X9" i="20"/>
  <c r="T9" i="20"/>
  <c r="S9" i="20"/>
  <c r="V9" i="20" s="1"/>
  <c r="R9" i="20"/>
  <c r="Q9" i="20"/>
  <c r="P9" i="20"/>
  <c r="O9" i="20"/>
  <c r="BK8" i="20"/>
  <c r="BJ8" i="20"/>
  <c r="BI8" i="20"/>
  <c r="BH8" i="20"/>
  <c r="BG8" i="20"/>
  <c r="BD8" i="20"/>
  <c r="BC8" i="20"/>
  <c r="BA8" i="20"/>
  <c r="AZ8" i="20"/>
  <c r="AY8" i="20"/>
  <c r="AX8" i="20"/>
  <c r="AW8" i="20"/>
  <c r="AV8" i="20"/>
  <c r="AU8" i="20"/>
  <c r="AT8" i="20"/>
  <c r="AS8" i="20"/>
  <c r="AR8" i="20"/>
  <c r="AQ8" i="20"/>
  <c r="AO8" i="20"/>
  <c r="AN8" i="20"/>
  <c r="AK8" i="20"/>
  <c r="AL8" i="20" s="1"/>
  <c r="AI8" i="20"/>
  <c r="AH8" i="20"/>
  <c r="AG8" i="20"/>
  <c r="AF8" i="20"/>
  <c r="AD8" i="20"/>
  <c r="AC8" i="20"/>
  <c r="AB8" i="20"/>
  <c r="Z8" i="20"/>
  <c r="BE8" i="20" s="1"/>
  <c r="Y8" i="20"/>
  <c r="X8" i="20"/>
  <c r="T8" i="20"/>
  <c r="S8" i="20"/>
  <c r="V8" i="20" s="1"/>
  <c r="R8" i="20"/>
  <c r="Q8" i="20"/>
  <c r="P8" i="20"/>
  <c r="O8" i="20"/>
  <c r="BK7" i="20"/>
  <c r="BJ7" i="20"/>
  <c r="BI7" i="20"/>
  <c r="BH7" i="20"/>
  <c r="BG7" i="20"/>
  <c r="BD7" i="20"/>
  <c r="BC7" i="20"/>
  <c r="BA7" i="20"/>
  <c r="AZ7" i="20"/>
  <c r="AY7" i="20"/>
  <c r="AX7" i="20"/>
  <c r="AW7" i="20"/>
  <c r="AV7" i="20"/>
  <c r="AU7" i="20"/>
  <c r="AT7" i="20"/>
  <c r="AS7" i="20"/>
  <c r="AR7" i="20"/>
  <c r="AQ7" i="20"/>
  <c r="AO7" i="20"/>
  <c r="AN7" i="20"/>
  <c r="AK7" i="20"/>
  <c r="AL7" i="20" s="1"/>
  <c r="AI7" i="20"/>
  <c r="AH7" i="20"/>
  <c r="AG7" i="20"/>
  <c r="AF7" i="20"/>
  <c r="AD7" i="20"/>
  <c r="AC7" i="20"/>
  <c r="AB7" i="20"/>
  <c r="Z7" i="20"/>
  <c r="BE7" i="20" s="1"/>
  <c r="Y7" i="20"/>
  <c r="X7" i="20"/>
  <c r="T7" i="20"/>
  <c r="S7" i="20"/>
  <c r="V7" i="20" s="1"/>
  <c r="R7" i="20"/>
  <c r="Q7" i="20"/>
  <c r="P7" i="20"/>
  <c r="O7" i="20"/>
  <c r="BK6" i="20"/>
  <c r="BJ6" i="20"/>
  <c r="BI6" i="20"/>
  <c r="BH6" i="20"/>
  <c r="BG6" i="20"/>
  <c r="BD6" i="20"/>
  <c r="BC6" i="20"/>
  <c r="BA6" i="20"/>
  <c r="AZ6" i="20"/>
  <c r="AY6" i="20"/>
  <c r="AX6" i="20"/>
  <c r="AW6" i="20"/>
  <c r="AV6" i="20"/>
  <c r="AU6" i="20"/>
  <c r="AT6" i="20"/>
  <c r="AS6" i="20"/>
  <c r="AR6" i="20"/>
  <c r="AQ6" i="20"/>
  <c r="AO6" i="20"/>
  <c r="AN6" i="20"/>
  <c r="AK6" i="20"/>
  <c r="AL6" i="20" s="1"/>
  <c r="AI6" i="20"/>
  <c r="AH6" i="20"/>
  <c r="AG6" i="20"/>
  <c r="AF6" i="20"/>
  <c r="AD6" i="20"/>
  <c r="AC6" i="20"/>
  <c r="AB6" i="20"/>
  <c r="Z6" i="20"/>
  <c r="BE6" i="20" s="1"/>
  <c r="Y6" i="20"/>
  <c r="X6" i="20"/>
  <c r="T6" i="20"/>
  <c r="S6" i="20"/>
  <c r="V6" i="20" s="1"/>
  <c r="R6" i="20"/>
  <c r="Q6" i="20"/>
  <c r="P6" i="20"/>
  <c r="O6" i="20"/>
  <c r="BK5" i="20"/>
  <c r="BJ5" i="20"/>
  <c r="BI5" i="20"/>
  <c r="BH5" i="20"/>
  <c r="BG5" i="20"/>
  <c r="BD5" i="20"/>
  <c r="BC5" i="20"/>
  <c r="BA5" i="20"/>
  <c r="AZ5" i="20"/>
  <c r="AY5" i="20"/>
  <c r="AX5" i="20"/>
  <c r="AW5" i="20"/>
  <c r="AV5" i="20"/>
  <c r="AU5" i="20"/>
  <c r="AT5" i="20"/>
  <c r="AS5" i="20"/>
  <c r="AR5" i="20"/>
  <c r="AQ5" i="20"/>
  <c r="AO5" i="20"/>
  <c r="AN5" i="20"/>
  <c r="AK5" i="20"/>
  <c r="AL5" i="20" s="1"/>
  <c r="AI5" i="20"/>
  <c r="AH5" i="20"/>
  <c r="AG5" i="20"/>
  <c r="AF5" i="20"/>
  <c r="AD5" i="20"/>
  <c r="AC5" i="20"/>
  <c r="AB5" i="20"/>
  <c r="Z5" i="20"/>
  <c r="BE5" i="20" s="1"/>
  <c r="Y5" i="20"/>
  <c r="X5" i="20"/>
  <c r="T5" i="20"/>
  <c r="S5" i="20"/>
  <c r="V5" i="20" s="1"/>
  <c r="R5" i="20"/>
  <c r="Q5" i="20"/>
  <c r="P5" i="20"/>
  <c r="O5" i="20"/>
  <c r="BK4" i="20"/>
  <c r="BJ4" i="20"/>
  <c r="BJ27" i="20" s="1"/>
  <c r="BI4" i="20"/>
  <c r="BH4" i="20"/>
  <c r="BG4" i="20"/>
  <c r="BC4" i="20"/>
  <c r="BA4" i="20"/>
  <c r="AZ4" i="20"/>
  <c r="AZ27" i="20" s="1"/>
  <c r="AY4" i="20"/>
  <c r="AX4" i="20"/>
  <c r="AW4" i="20"/>
  <c r="AW30" i="20" s="1"/>
  <c r="AV4" i="20"/>
  <c r="AV27" i="20" s="1"/>
  <c r="AU4" i="20"/>
  <c r="AT4" i="20"/>
  <c r="AS4" i="20"/>
  <c r="AR4" i="20"/>
  <c r="AR27" i="20" s="1"/>
  <c r="AQ4" i="20"/>
  <c r="AO4" i="20"/>
  <c r="AN4" i="20"/>
  <c r="AK4" i="20"/>
  <c r="AL4" i="20" s="1"/>
  <c r="AI4" i="20"/>
  <c r="AH4" i="20"/>
  <c r="AG4" i="20"/>
  <c r="AF4" i="20"/>
  <c r="AD4" i="20"/>
  <c r="AC4" i="20"/>
  <c r="AB4" i="20"/>
  <c r="Z4" i="20"/>
  <c r="BE4" i="20" s="1"/>
  <c r="Y4" i="20"/>
  <c r="BD4" i="20" s="1"/>
  <c r="X4" i="20"/>
  <c r="T4" i="20"/>
  <c r="S4" i="20"/>
  <c r="V4" i="20" s="1"/>
  <c r="R4" i="20"/>
  <c r="Q4" i="20"/>
  <c r="P4" i="20"/>
  <c r="O4" i="20"/>
  <c r="D27" i="19"/>
  <c r="BC30" i="20" l="1"/>
  <c r="BC28" i="20"/>
  <c r="BC29" i="20"/>
  <c r="BE27" i="20"/>
  <c r="BD30" i="20"/>
  <c r="BD28" i="20"/>
  <c r="BD29" i="20"/>
  <c r="BD27" i="20"/>
  <c r="BE30" i="20"/>
  <c r="AS27" i="20"/>
  <c r="AW27" i="20"/>
  <c r="BA27" i="20"/>
  <c r="V17" i="20"/>
  <c r="V21" i="20"/>
  <c r="AT30" i="20"/>
  <c r="AT28" i="20"/>
  <c r="AX30" i="20"/>
  <c r="AX28" i="20"/>
  <c r="BH27" i="20"/>
  <c r="BE28" i="20"/>
  <c r="AX29" i="20"/>
  <c r="AR30" i="20"/>
  <c r="AZ30" i="20"/>
  <c r="L18" i="21"/>
  <c r="AL17" i="21"/>
  <c r="AI43" i="21"/>
  <c r="K52" i="22"/>
  <c r="O52" i="22"/>
  <c r="AT27" i="20"/>
  <c r="AX27" i="20"/>
  <c r="AQ34" i="20"/>
  <c r="AQ30" i="20"/>
  <c r="AQ28" i="20"/>
  <c r="AU30" i="20"/>
  <c r="AU28" i="20"/>
  <c r="AY30" i="20"/>
  <c r="AY28" i="20"/>
  <c r="AQ29" i="20"/>
  <c r="AY29" i="20"/>
  <c r="AL7" i="21"/>
  <c r="AL11" i="21"/>
  <c r="AL15" i="21"/>
  <c r="M56" i="22"/>
  <c r="AV30" i="20"/>
  <c r="AM41" i="21"/>
  <c r="AM21" i="21"/>
  <c r="AM25" i="21"/>
  <c r="AL25" i="21"/>
  <c r="AM33" i="21"/>
  <c r="AG39" i="21"/>
  <c r="AM37" i="21"/>
  <c r="AL37" i="21"/>
  <c r="AO30" i="23"/>
  <c r="BE29" i="20"/>
  <c r="AL21" i="21"/>
  <c r="AM29" i="21"/>
  <c r="J52" i="22"/>
  <c r="N52" i="22"/>
  <c r="K56" i="22"/>
  <c r="K54" i="22"/>
  <c r="O56" i="22"/>
  <c r="O54" i="22"/>
  <c r="J59" i="22"/>
  <c r="J60" i="22"/>
  <c r="V16" i="20"/>
  <c r="V20" i="20"/>
  <c r="AS29" i="20"/>
  <c r="AW29" i="20"/>
  <c r="BA29" i="20"/>
  <c r="V24" i="20"/>
  <c r="BG27" i="20"/>
  <c r="BK27" i="20"/>
  <c r="AU29" i="20"/>
  <c r="AQ32" i="20"/>
  <c r="AL4" i="21"/>
  <c r="AL8" i="21"/>
  <c r="AL12" i="21"/>
  <c r="AL19" i="21"/>
  <c r="AL23" i="21"/>
  <c r="AL27" i="21"/>
  <c r="AL31" i="21"/>
  <c r="AL35" i="21"/>
  <c r="AJ39" i="21"/>
  <c r="AJ41" i="21"/>
  <c r="L57" i="22"/>
  <c r="K55" i="22"/>
  <c r="O57" i="22"/>
  <c r="M55" i="22"/>
  <c r="L52" i="22"/>
  <c r="J55" i="22"/>
  <c r="N55" i="22"/>
  <c r="J57" i="22"/>
  <c r="N57" i="22"/>
  <c r="AL16" i="21"/>
  <c r="J54" i="22"/>
  <c r="N54" i="22"/>
  <c r="L55" i="22"/>
  <c r="AM39" i="21" l="1"/>
  <c r="AM43" i="21"/>
  <c r="AL45" i="21"/>
  <c r="AL39" i="21"/>
  <c r="AL43" i="21"/>
  <c r="AL41" i="21"/>
  <c r="R83" i="8" l="1"/>
  <c r="Q83" i="8"/>
  <c r="O83" i="8"/>
  <c r="N83" i="8"/>
  <c r="L83" i="8"/>
  <c r="K83" i="8"/>
  <c r="J83" i="8"/>
  <c r="I83" i="8"/>
  <c r="H83" i="8"/>
  <c r="R82" i="8"/>
  <c r="Q82" i="8"/>
  <c r="O82" i="8"/>
  <c r="N82" i="8"/>
  <c r="L82" i="8"/>
  <c r="K82" i="8"/>
  <c r="J82" i="8"/>
  <c r="I82" i="8"/>
  <c r="H82" i="8"/>
  <c r="R81" i="8"/>
  <c r="Q81" i="8"/>
  <c r="O81" i="8"/>
  <c r="N81" i="8"/>
  <c r="L81" i="8"/>
  <c r="K81" i="8"/>
  <c r="J81" i="8"/>
  <c r="I81" i="8"/>
  <c r="H81" i="8"/>
  <c r="R80" i="8"/>
  <c r="Q80" i="8"/>
  <c r="O80" i="8"/>
  <c r="N80" i="8"/>
  <c r="L80" i="8"/>
  <c r="K80" i="8"/>
  <c r="J80" i="8"/>
  <c r="I80" i="8"/>
  <c r="H80" i="8"/>
  <c r="R79" i="8"/>
  <c r="Q79" i="8"/>
  <c r="O79" i="8"/>
  <c r="N79" i="8"/>
  <c r="L79" i="8"/>
  <c r="K79" i="8"/>
  <c r="J79" i="8"/>
  <c r="I79" i="8"/>
  <c r="H79" i="8"/>
  <c r="R78" i="8"/>
  <c r="Q78" i="8"/>
  <c r="O78" i="8"/>
  <c r="N78" i="8"/>
  <c r="L78" i="8"/>
  <c r="K78" i="8"/>
  <c r="J78" i="8"/>
  <c r="I78" i="8"/>
  <c r="H78" i="8"/>
  <c r="R77" i="8"/>
  <c r="Q77" i="8"/>
  <c r="O77" i="8"/>
  <c r="N77" i="8"/>
  <c r="L77" i="8"/>
  <c r="K77" i="8"/>
  <c r="J77" i="8"/>
  <c r="I77" i="8"/>
  <c r="H77" i="8"/>
  <c r="R76" i="8"/>
  <c r="Q76" i="8"/>
  <c r="O76" i="8"/>
  <c r="N76" i="8"/>
  <c r="L76" i="8"/>
  <c r="K76" i="8"/>
  <c r="J76" i="8"/>
  <c r="I76" i="8"/>
  <c r="H76" i="8"/>
  <c r="R75" i="8"/>
  <c r="Q75" i="8"/>
  <c r="O75" i="8"/>
  <c r="N75" i="8"/>
  <c r="L75" i="8"/>
  <c r="K75" i="8"/>
  <c r="J75" i="8"/>
  <c r="I75" i="8"/>
  <c r="H75" i="8"/>
  <c r="R74" i="8"/>
  <c r="Q74" i="8"/>
  <c r="O74" i="8"/>
  <c r="N74" i="8"/>
  <c r="L74" i="8"/>
  <c r="K74" i="8"/>
  <c r="J74" i="8"/>
  <c r="I74" i="8"/>
  <c r="H74" i="8"/>
  <c r="R69" i="8"/>
  <c r="Q69" i="8"/>
  <c r="O69" i="8"/>
  <c r="N69" i="8"/>
  <c r="L69" i="8"/>
  <c r="K69" i="8"/>
  <c r="J69" i="8"/>
  <c r="I69" i="8"/>
  <c r="H69" i="8"/>
  <c r="R68" i="8"/>
  <c r="Q68" i="8"/>
  <c r="O68" i="8"/>
  <c r="N68" i="8"/>
  <c r="L68" i="8"/>
  <c r="K68" i="8"/>
  <c r="J68" i="8"/>
  <c r="I68" i="8"/>
  <c r="H68" i="8"/>
  <c r="R67" i="8"/>
  <c r="Q67" i="8"/>
  <c r="O67" i="8"/>
  <c r="N67" i="8"/>
  <c r="L67" i="8"/>
  <c r="K67" i="8"/>
  <c r="J67" i="8"/>
  <c r="I67" i="8"/>
  <c r="H67" i="8"/>
  <c r="R66" i="8"/>
  <c r="Q66" i="8"/>
  <c r="O66" i="8"/>
  <c r="N66" i="8"/>
  <c r="L66" i="8"/>
  <c r="K66" i="8"/>
  <c r="J66" i="8"/>
  <c r="I66" i="8"/>
  <c r="H66" i="8"/>
  <c r="R65" i="8"/>
  <c r="Q65" i="8"/>
  <c r="O65" i="8"/>
  <c r="N65" i="8"/>
  <c r="L65" i="8"/>
  <c r="K65" i="8"/>
  <c r="J65" i="8"/>
  <c r="I65" i="8"/>
  <c r="H65" i="8"/>
  <c r="R64" i="8"/>
  <c r="Q64" i="8"/>
  <c r="O64" i="8"/>
  <c r="N64" i="8"/>
  <c r="L64" i="8"/>
  <c r="K64" i="8"/>
  <c r="J64" i="8"/>
  <c r="I64" i="8"/>
  <c r="H64" i="8"/>
  <c r="R63" i="8"/>
  <c r="Q63" i="8"/>
  <c r="O63" i="8"/>
  <c r="N63" i="8"/>
  <c r="L63" i="8"/>
  <c r="K63" i="8"/>
  <c r="J63" i="8"/>
  <c r="I63" i="8"/>
  <c r="H63" i="8"/>
  <c r="R62" i="8"/>
  <c r="Q62" i="8"/>
  <c r="O62" i="8"/>
  <c r="N62" i="8"/>
  <c r="L62" i="8"/>
  <c r="K62" i="8"/>
  <c r="J62" i="8"/>
  <c r="I62" i="8"/>
  <c r="H62" i="8"/>
  <c r="R61" i="8"/>
  <c r="Q61" i="8"/>
  <c r="O61" i="8"/>
  <c r="N61" i="8"/>
  <c r="L61" i="8"/>
  <c r="K61" i="8"/>
  <c r="J61" i="8"/>
  <c r="I61" i="8"/>
  <c r="H61" i="8"/>
  <c r="R60" i="8"/>
  <c r="Q60" i="8"/>
  <c r="O60" i="8"/>
  <c r="N60" i="8"/>
  <c r="L60" i="8"/>
  <c r="K60" i="8"/>
  <c r="J60" i="8"/>
  <c r="I60" i="8"/>
  <c r="H60" i="8"/>
  <c r="R55" i="8"/>
  <c r="Q55" i="8"/>
  <c r="O55" i="8"/>
  <c r="N55" i="8"/>
  <c r="L55" i="8"/>
  <c r="K55" i="8"/>
  <c r="J55" i="8"/>
  <c r="I55" i="8"/>
  <c r="H55" i="8"/>
  <c r="R54" i="8"/>
  <c r="Q54" i="8"/>
  <c r="O54" i="8"/>
  <c r="N54" i="8"/>
  <c r="L54" i="8"/>
  <c r="K54" i="8"/>
  <c r="J54" i="8"/>
  <c r="I54" i="8"/>
  <c r="H54" i="8"/>
  <c r="R53" i="8"/>
  <c r="Q53" i="8"/>
  <c r="O53" i="8"/>
  <c r="N53" i="8"/>
  <c r="L53" i="8"/>
  <c r="K53" i="8"/>
  <c r="J53" i="8"/>
  <c r="I53" i="8"/>
  <c r="H53" i="8"/>
  <c r="R52" i="8"/>
  <c r="Q52" i="8"/>
  <c r="O52" i="8"/>
  <c r="N52" i="8"/>
  <c r="L52" i="8"/>
  <c r="K52" i="8"/>
  <c r="J52" i="8"/>
  <c r="I52" i="8"/>
  <c r="H52" i="8"/>
  <c r="R51" i="8"/>
  <c r="Q51" i="8"/>
  <c r="O51" i="8"/>
  <c r="N51" i="8"/>
  <c r="L51" i="8"/>
  <c r="K51" i="8"/>
  <c r="J51" i="8"/>
  <c r="I51" i="8"/>
  <c r="H51" i="8"/>
  <c r="R50" i="8"/>
  <c r="Q50" i="8"/>
  <c r="O50" i="8"/>
  <c r="N50" i="8"/>
  <c r="L50" i="8"/>
  <c r="K50" i="8"/>
  <c r="J50" i="8"/>
  <c r="I50" i="8"/>
  <c r="H50" i="8"/>
  <c r="R49" i="8"/>
  <c r="Q49" i="8"/>
  <c r="O49" i="8"/>
  <c r="N49" i="8"/>
  <c r="L49" i="8"/>
  <c r="K49" i="8"/>
  <c r="J49" i="8"/>
  <c r="I49" i="8"/>
  <c r="H49" i="8"/>
  <c r="R48" i="8"/>
  <c r="Q48" i="8"/>
  <c r="O48" i="8"/>
  <c r="N48" i="8"/>
  <c r="L48" i="8"/>
  <c r="K48" i="8"/>
  <c r="J48" i="8"/>
  <c r="I48" i="8"/>
  <c r="H48" i="8"/>
  <c r="R47" i="8"/>
  <c r="Q47" i="8"/>
  <c r="O47" i="8"/>
  <c r="N47" i="8"/>
  <c r="L47" i="8"/>
  <c r="K47" i="8"/>
  <c r="J47" i="8"/>
  <c r="I47" i="8"/>
  <c r="H47" i="8"/>
  <c r="R46" i="8"/>
  <c r="Q46" i="8"/>
  <c r="O46" i="8"/>
  <c r="N46" i="8"/>
  <c r="L46" i="8"/>
  <c r="K46" i="8"/>
  <c r="J46" i="8"/>
  <c r="I46" i="8"/>
  <c r="H46" i="8"/>
  <c r="R41" i="8"/>
  <c r="Q41" i="8"/>
  <c r="O41" i="8"/>
  <c r="N41" i="8"/>
  <c r="L41" i="8"/>
  <c r="K41" i="8"/>
  <c r="J41" i="8"/>
  <c r="I41" i="8"/>
  <c r="H41" i="8"/>
  <c r="R40" i="8"/>
  <c r="Q40" i="8"/>
  <c r="O40" i="8"/>
  <c r="N40" i="8"/>
  <c r="L40" i="8"/>
  <c r="K40" i="8"/>
  <c r="J40" i="8"/>
  <c r="I40" i="8"/>
  <c r="H40" i="8"/>
  <c r="R39" i="8"/>
  <c r="Q39" i="8"/>
  <c r="O39" i="8"/>
  <c r="N39" i="8"/>
  <c r="L39" i="8"/>
  <c r="K39" i="8"/>
  <c r="J39" i="8"/>
  <c r="I39" i="8"/>
  <c r="H39" i="8"/>
  <c r="R38" i="8"/>
  <c r="Q38" i="8"/>
  <c r="O38" i="8"/>
  <c r="N38" i="8"/>
  <c r="L38" i="8"/>
  <c r="K38" i="8"/>
  <c r="J38" i="8"/>
  <c r="I38" i="8"/>
  <c r="H38" i="8"/>
  <c r="R37" i="8"/>
  <c r="Q37" i="8"/>
  <c r="O37" i="8"/>
  <c r="N37" i="8"/>
  <c r="L37" i="8"/>
  <c r="K37" i="8"/>
  <c r="J37" i="8"/>
  <c r="I37" i="8"/>
  <c r="H37" i="8"/>
  <c r="R36" i="8"/>
  <c r="Q36" i="8"/>
  <c r="O36" i="8"/>
  <c r="N36" i="8"/>
  <c r="L36" i="8"/>
  <c r="K36" i="8"/>
  <c r="J36" i="8"/>
  <c r="I36" i="8"/>
  <c r="H36" i="8"/>
  <c r="R35" i="8"/>
  <c r="Q35" i="8"/>
  <c r="O35" i="8"/>
  <c r="N35" i="8"/>
  <c r="L35" i="8"/>
  <c r="K35" i="8"/>
  <c r="J35" i="8"/>
  <c r="I35" i="8"/>
  <c r="H35" i="8"/>
  <c r="R34" i="8"/>
  <c r="Q34" i="8"/>
  <c r="O34" i="8"/>
  <c r="N34" i="8"/>
  <c r="L34" i="8"/>
  <c r="K34" i="8"/>
  <c r="J34" i="8"/>
  <c r="I34" i="8"/>
  <c r="H34" i="8"/>
  <c r="R33" i="8"/>
  <c r="Q33" i="8"/>
  <c r="O33" i="8"/>
  <c r="N33" i="8"/>
  <c r="L33" i="8"/>
  <c r="K33" i="8"/>
  <c r="J33" i="8"/>
  <c r="I33" i="8"/>
  <c r="H33" i="8"/>
  <c r="R32" i="8"/>
  <c r="Q32" i="8"/>
  <c r="O32" i="8"/>
  <c r="N32" i="8"/>
  <c r="L32" i="8"/>
  <c r="K32" i="8"/>
  <c r="J32" i="8"/>
  <c r="I32" i="8"/>
  <c r="H32" i="8"/>
  <c r="R27" i="8"/>
  <c r="Q27" i="8"/>
  <c r="O27" i="8"/>
  <c r="N27" i="8"/>
  <c r="L27" i="8"/>
  <c r="K27" i="8"/>
  <c r="J27" i="8"/>
  <c r="I27" i="8"/>
  <c r="H27" i="8"/>
  <c r="R26" i="8"/>
  <c r="Q26" i="8"/>
  <c r="O26" i="8"/>
  <c r="N26" i="8"/>
  <c r="L26" i="8"/>
  <c r="K26" i="8"/>
  <c r="J26" i="8"/>
  <c r="I26" i="8"/>
  <c r="H26" i="8"/>
  <c r="R25" i="8"/>
  <c r="Q25" i="8"/>
  <c r="O25" i="8"/>
  <c r="N25" i="8"/>
  <c r="L25" i="8"/>
  <c r="K25" i="8"/>
  <c r="J25" i="8"/>
  <c r="I25" i="8"/>
  <c r="H25" i="8"/>
  <c r="R24" i="8"/>
  <c r="Q24" i="8"/>
  <c r="O24" i="8"/>
  <c r="N24" i="8"/>
  <c r="L24" i="8"/>
  <c r="K24" i="8"/>
  <c r="J24" i="8"/>
  <c r="I24" i="8"/>
  <c r="H24" i="8"/>
  <c r="R23" i="8"/>
  <c r="Q23" i="8"/>
  <c r="O23" i="8"/>
  <c r="N23" i="8"/>
  <c r="L23" i="8"/>
  <c r="K23" i="8"/>
  <c r="J23" i="8"/>
  <c r="I23" i="8"/>
  <c r="H23" i="8"/>
  <c r="R22" i="8"/>
  <c r="Q22" i="8"/>
  <c r="O22" i="8"/>
  <c r="N22" i="8"/>
  <c r="L22" i="8"/>
  <c r="K22" i="8"/>
  <c r="J22" i="8"/>
  <c r="I22" i="8"/>
  <c r="H22" i="8"/>
  <c r="AH21" i="8"/>
  <c r="R21" i="8"/>
  <c r="Q21" i="8"/>
  <c r="O21" i="8"/>
  <c r="N21" i="8"/>
  <c r="L21" i="8"/>
  <c r="K21" i="8"/>
  <c r="J21" i="8"/>
  <c r="I21" i="8"/>
  <c r="H21" i="8"/>
  <c r="AH20" i="8"/>
  <c r="R20" i="8"/>
  <c r="Q20" i="8"/>
  <c r="O20" i="8"/>
  <c r="N20" i="8"/>
  <c r="L20" i="8"/>
  <c r="K20" i="8"/>
  <c r="J20" i="8"/>
  <c r="I20" i="8"/>
  <c r="H20" i="8"/>
  <c r="AH19" i="8"/>
  <c r="R19" i="8"/>
  <c r="Q19" i="8"/>
  <c r="O19" i="8"/>
  <c r="N19" i="8"/>
  <c r="L19" i="8"/>
  <c r="K19" i="8"/>
  <c r="J19" i="8"/>
  <c r="I19" i="8"/>
  <c r="H19" i="8"/>
  <c r="AZ18" i="8"/>
  <c r="AH18" i="8"/>
  <c r="R18" i="8"/>
  <c r="Q18" i="8"/>
  <c r="O18" i="8"/>
  <c r="N18" i="8"/>
  <c r="L18" i="8"/>
  <c r="K18" i="8"/>
  <c r="J18" i="8"/>
  <c r="I18" i="8"/>
  <c r="H18" i="8"/>
  <c r="AZ17" i="8"/>
  <c r="AH17" i="8"/>
  <c r="AZ16" i="8"/>
  <c r="AJ16" i="8"/>
  <c r="AK16" i="8" s="1"/>
  <c r="AH16" i="8"/>
  <c r="AZ15" i="8"/>
  <c r="AH15" i="8"/>
  <c r="AZ14" i="8"/>
  <c r="AH14" i="8"/>
  <c r="AZ13" i="8"/>
  <c r="AH13" i="8"/>
  <c r="R13" i="8"/>
  <c r="Q13" i="8"/>
  <c r="P13" i="8"/>
  <c r="O13" i="8"/>
  <c r="N13" i="8"/>
  <c r="AR12" i="8" s="1"/>
  <c r="L13" i="8"/>
  <c r="K13" i="8"/>
  <c r="J13" i="8"/>
  <c r="I13" i="8"/>
  <c r="H13" i="8"/>
  <c r="AZ12" i="8"/>
  <c r="AU12" i="8"/>
  <c r="AS12" i="8"/>
  <c r="R12" i="8"/>
  <c r="Q12" i="8"/>
  <c r="P12" i="8"/>
  <c r="O12" i="8"/>
  <c r="N12" i="8"/>
  <c r="AR11" i="8" s="1"/>
  <c r="L12" i="8"/>
  <c r="K12" i="8"/>
  <c r="J12" i="8"/>
  <c r="I12" i="8"/>
  <c r="H12" i="8"/>
  <c r="AZ11" i="8"/>
  <c r="AU11" i="8"/>
  <c r="AS11" i="8"/>
  <c r="AH11" i="8"/>
  <c r="AG11" i="8"/>
  <c r="R11" i="8"/>
  <c r="Q11" i="8"/>
  <c r="P11" i="8"/>
  <c r="O11" i="8"/>
  <c r="N11" i="8"/>
  <c r="AR10" i="8" s="1"/>
  <c r="L11" i="8"/>
  <c r="K11" i="8"/>
  <c r="J11" i="8"/>
  <c r="I11" i="8"/>
  <c r="H11" i="8"/>
  <c r="BA10" i="8"/>
  <c r="AZ10" i="8"/>
  <c r="AU10" i="8"/>
  <c r="AS10" i="8"/>
  <c r="AH10" i="8"/>
  <c r="AG10" i="8"/>
  <c r="R10" i="8"/>
  <c r="Q10" i="8"/>
  <c r="P10" i="8"/>
  <c r="O10" i="8"/>
  <c r="N10" i="8"/>
  <c r="AR9" i="8" s="1"/>
  <c r="L10" i="8"/>
  <c r="K10" i="8"/>
  <c r="J10" i="8"/>
  <c r="I10" i="8"/>
  <c r="H10" i="8"/>
  <c r="BA9" i="8"/>
  <c r="AU9" i="8"/>
  <c r="AS9" i="8"/>
  <c r="AG9" i="8"/>
  <c r="AH9" i="8" s="1"/>
  <c r="R9" i="8"/>
  <c r="Q9" i="8"/>
  <c r="P9" i="8"/>
  <c r="O9" i="8"/>
  <c r="N9" i="8"/>
  <c r="L9" i="8"/>
  <c r="K9" i="8"/>
  <c r="J9" i="8"/>
  <c r="I9" i="8"/>
  <c r="H9" i="8"/>
  <c r="BA8" i="8"/>
  <c r="AZ8" i="8"/>
  <c r="AU8" i="8"/>
  <c r="AS8" i="8"/>
  <c r="AR8" i="8"/>
  <c r="AH8" i="8"/>
  <c r="AG8" i="8"/>
  <c r="R8" i="8"/>
  <c r="Q8" i="8"/>
  <c r="P8" i="8"/>
  <c r="O8" i="8"/>
  <c r="N8" i="8"/>
  <c r="L8" i="8"/>
  <c r="K8" i="8"/>
  <c r="J8" i="8"/>
  <c r="I8" i="8"/>
  <c r="H8" i="8"/>
  <c r="BA7" i="8"/>
  <c r="AU7" i="8"/>
  <c r="AS7" i="8"/>
  <c r="AR7" i="8"/>
  <c r="AG7" i="8"/>
  <c r="AH7" i="8" s="1"/>
  <c r="R7" i="8"/>
  <c r="Q7" i="8"/>
  <c r="P7" i="8"/>
  <c r="O7" i="8"/>
  <c r="N7" i="8"/>
  <c r="AP6" i="8" s="1"/>
  <c r="L7" i="8"/>
  <c r="K7" i="8"/>
  <c r="J7" i="8"/>
  <c r="I7" i="8"/>
  <c r="H7" i="8"/>
  <c r="BA6" i="8"/>
  <c r="AU6" i="8"/>
  <c r="AS6" i="8"/>
  <c r="AH6" i="8"/>
  <c r="AG6" i="8"/>
  <c r="R6" i="8"/>
  <c r="Q6" i="8"/>
  <c r="P6" i="8"/>
  <c r="O6" i="8"/>
  <c r="N6" i="8"/>
  <c r="AR5" i="8" s="1"/>
  <c r="L6" i="8"/>
  <c r="K6" i="8"/>
  <c r="J6" i="8"/>
  <c r="I6" i="8"/>
  <c r="H6" i="8"/>
  <c r="BA5" i="8"/>
  <c r="AU5" i="8"/>
  <c r="AS5" i="8"/>
  <c r="AO5" i="8"/>
  <c r="AH5" i="8"/>
  <c r="AG5" i="8"/>
  <c r="R5" i="8"/>
  <c r="Q5" i="8"/>
  <c r="P5" i="8"/>
  <c r="O5" i="8"/>
  <c r="N5" i="8"/>
  <c r="AP4" i="8" s="1"/>
  <c r="L5" i="8"/>
  <c r="K5" i="8"/>
  <c r="J5" i="8"/>
  <c r="I5" i="8"/>
  <c r="H5" i="8"/>
  <c r="AU4" i="8"/>
  <c r="AS4" i="8"/>
  <c r="AR4" i="8"/>
  <c r="AO4" i="8"/>
  <c r="AN4" i="8"/>
  <c r="AH4" i="8"/>
  <c r="AG4" i="8"/>
  <c r="R4" i="8"/>
  <c r="Q4" i="8"/>
  <c r="P4" i="8"/>
  <c r="O4" i="8"/>
  <c r="N4" i="8"/>
  <c r="L4" i="8"/>
  <c r="K4" i="8"/>
  <c r="J4" i="8"/>
  <c r="I4" i="8"/>
  <c r="H4" i="8"/>
  <c r="BA3" i="8"/>
  <c r="AU3" i="8"/>
  <c r="AM89" i="7"/>
  <c r="AL89" i="7"/>
  <c r="AM88" i="7"/>
  <c r="AL88" i="7"/>
  <c r="AM87" i="7"/>
  <c r="AL87" i="7"/>
  <c r="AM86" i="7"/>
  <c r="AL86" i="7"/>
  <c r="AM85" i="7"/>
  <c r="AL85" i="7"/>
  <c r="AM84" i="7"/>
  <c r="AL84" i="7"/>
  <c r="AM83" i="7"/>
  <c r="AL83" i="7"/>
  <c r="AM82" i="7"/>
  <c r="AL82" i="7"/>
  <c r="AM81" i="7"/>
  <c r="AL81" i="7"/>
  <c r="AM80" i="7"/>
  <c r="AL80" i="7"/>
  <c r="AM79" i="7"/>
  <c r="AL79" i="7"/>
  <c r="AM78" i="7"/>
  <c r="AL78" i="7"/>
  <c r="AM77" i="7"/>
  <c r="AL77" i="7"/>
  <c r="AT76" i="7"/>
  <c r="AM76" i="7"/>
  <c r="AL76" i="7"/>
  <c r="AT75" i="7"/>
  <c r="AM75" i="7"/>
  <c r="AL75" i="7"/>
  <c r="AT74" i="7"/>
  <c r="AM74" i="7"/>
  <c r="AL74" i="7"/>
  <c r="AT73" i="7"/>
  <c r="AM73" i="7"/>
  <c r="AL73" i="7"/>
  <c r="AT72" i="7"/>
  <c r="AM72" i="7"/>
  <c r="AL72" i="7"/>
  <c r="AT71" i="7"/>
  <c r="AM71" i="7"/>
  <c r="AL71" i="7"/>
  <c r="AT70" i="7"/>
  <c r="AM70" i="7"/>
  <c r="AL70" i="7"/>
  <c r="AT69" i="7"/>
  <c r="AM69" i="7"/>
  <c r="AL69" i="7"/>
  <c r="AT68" i="7"/>
  <c r="AM68" i="7"/>
  <c r="AL68" i="7"/>
  <c r="AT67" i="7"/>
  <c r="AM67" i="7"/>
  <c r="AL67" i="7"/>
  <c r="AT66" i="7"/>
  <c r="AM66" i="7"/>
  <c r="AL66" i="7"/>
  <c r="AT65" i="7"/>
  <c r="AM65" i="7"/>
  <c r="AL65" i="7"/>
  <c r="AT64" i="7"/>
  <c r="AM64" i="7"/>
  <c r="AL64" i="7"/>
  <c r="AT63" i="7"/>
  <c r="AM63" i="7"/>
  <c r="AL63" i="7"/>
  <c r="AT62" i="7"/>
  <c r="AM62" i="7"/>
  <c r="AL62" i="7"/>
  <c r="AT61" i="7"/>
  <c r="AM61" i="7"/>
  <c r="AL61" i="7"/>
  <c r="AT60" i="7"/>
  <c r="AM60" i="7"/>
  <c r="AL60" i="7"/>
  <c r="I60" i="7"/>
  <c r="C60" i="7"/>
  <c r="M56" i="7" s="1"/>
  <c r="AT59" i="7"/>
  <c r="AM59" i="7"/>
  <c r="AL59" i="7"/>
  <c r="AT58" i="7"/>
  <c r="AM58" i="7"/>
  <c r="AL58" i="7"/>
  <c r="AT57" i="7"/>
  <c r="AM57" i="7"/>
  <c r="AL57" i="7"/>
  <c r="V57" i="7"/>
  <c r="U57" i="7"/>
  <c r="T57" i="7"/>
  <c r="S57" i="7"/>
  <c r="X57" i="7" s="1"/>
  <c r="R57" i="7"/>
  <c r="Y57" i="7" s="1"/>
  <c r="AT56" i="7"/>
  <c r="AM56" i="7"/>
  <c r="AL56" i="7"/>
  <c r="Y56" i="7"/>
  <c r="V56" i="7"/>
  <c r="U56" i="7"/>
  <c r="T56" i="7"/>
  <c r="S56" i="7"/>
  <c r="X56" i="7" s="1"/>
  <c r="R56" i="7"/>
  <c r="E56" i="7"/>
  <c r="AT55" i="7"/>
  <c r="AM55" i="7"/>
  <c r="AL55" i="7"/>
  <c r="AC55" i="7"/>
  <c r="AB55" i="7"/>
  <c r="AA55" i="7"/>
  <c r="V55" i="7"/>
  <c r="U55" i="7"/>
  <c r="T55" i="7"/>
  <c r="S55" i="7"/>
  <c r="X55" i="7" s="1"/>
  <c r="R55" i="7"/>
  <c r="Y55" i="7" s="1"/>
  <c r="P55" i="7"/>
  <c r="O55" i="7"/>
  <c r="AT54" i="7"/>
  <c r="AM54" i="7"/>
  <c r="AL54" i="7"/>
  <c r="AC54" i="7"/>
  <c r="AB54" i="7"/>
  <c r="AA54" i="7"/>
  <c r="V54" i="7"/>
  <c r="U54" i="7"/>
  <c r="T54" i="7"/>
  <c r="S54" i="7"/>
  <c r="X54" i="7" s="1"/>
  <c r="R54" i="7"/>
  <c r="Y54" i="7" s="1"/>
  <c r="P54" i="7"/>
  <c r="O54" i="7"/>
  <c r="AT53" i="7"/>
  <c r="AM53" i="7"/>
  <c r="AL53" i="7"/>
  <c r="AC53" i="7"/>
  <c r="AB53" i="7"/>
  <c r="AA53" i="7"/>
  <c r="V53" i="7"/>
  <c r="U53" i="7"/>
  <c r="T53" i="7"/>
  <c r="S53" i="7"/>
  <c r="X53" i="7" s="1"/>
  <c r="R53" i="7"/>
  <c r="Y53" i="7" s="1"/>
  <c r="P53" i="7"/>
  <c r="O53" i="7"/>
  <c r="AT52" i="7"/>
  <c r="AM52" i="7"/>
  <c r="AL52" i="7"/>
  <c r="AC52" i="7"/>
  <c r="AB52" i="7"/>
  <c r="AA52" i="7"/>
  <c r="Y52" i="7"/>
  <c r="V52" i="7"/>
  <c r="U52" i="7"/>
  <c r="T52" i="7"/>
  <c r="S52" i="7"/>
  <c r="X52" i="7" s="1"/>
  <c r="R52" i="7"/>
  <c r="P52" i="7"/>
  <c r="O52" i="7"/>
  <c r="AT51" i="7"/>
  <c r="AM51" i="7"/>
  <c r="AL51" i="7"/>
  <c r="AC51" i="7"/>
  <c r="AB51" i="7"/>
  <c r="AA51" i="7"/>
  <c r="Y51" i="7"/>
  <c r="V51" i="7"/>
  <c r="U51" i="7"/>
  <c r="T51" i="7"/>
  <c r="S51" i="7"/>
  <c r="X51" i="7" s="1"/>
  <c r="R51" i="7"/>
  <c r="P51" i="7"/>
  <c r="O51" i="7"/>
  <c r="AT12" i="8" s="1"/>
  <c r="AT50" i="7"/>
  <c r="AM50" i="7"/>
  <c r="AL50" i="7"/>
  <c r="AC50" i="7"/>
  <c r="AB50" i="7"/>
  <c r="AA50" i="7"/>
  <c r="V50" i="7"/>
  <c r="U50" i="7"/>
  <c r="T50" i="7"/>
  <c r="S50" i="7"/>
  <c r="X50" i="7" s="1"/>
  <c r="R50" i="7"/>
  <c r="Y50" i="7" s="1"/>
  <c r="P50" i="7"/>
  <c r="O50" i="7"/>
  <c r="AT49" i="7"/>
  <c r="AM49" i="7"/>
  <c r="AL49" i="7"/>
  <c r="AC49" i="7"/>
  <c r="AB49" i="7"/>
  <c r="AA49" i="7"/>
  <c r="V49" i="7"/>
  <c r="U49" i="7"/>
  <c r="T49" i="7"/>
  <c r="S49" i="7"/>
  <c r="X49" i="7" s="1"/>
  <c r="R49" i="7"/>
  <c r="Y49" i="7" s="1"/>
  <c r="P49" i="7"/>
  <c r="O49" i="7"/>
  <c r="AT48" i="7"/>
  <c r="AM48" i="7"/>
  <c r="AL48" i="7"/>
  <c r="AC48" i="7"/>
  <c r="AB48" i="7"/>
  <c r="AA48" i="7"/>
  <c r="X48" i="7"/>
  <c r="V48" i="7"/>
  <c r="U48" i="7"/>
  <c r="T48" i="7"/>
  <c r="S48" i="7"/>
  <c r="R48" i="7"/>
  <c r="W48" i="7" s="1"/>
  <c r="P48" i="7"/>
  <c r="O48" i="7"/>
  <c r="AT47" i="7"/>
  <c r="AM47" i="7"/>
  <c r="AL47" i="7"/>
  <c r="AC47" i="7"/>
  <c r="AB47" i="7"/>
  <c r="AA47" i="7"/>
  <c r="Y47" i="7"/>
  <c r="V47" i="7"/>
  <c r="U47" i="7"/>
  <c r="T47" i="7"/>
  <c r="S47" i="7"/>
  <c r="X47" i="7" s="1"/>
  <c r="R47" i="7"/>
  <c r="P47" i="7"/>
  <c r="O47" i="7"/>
  <c r="AT46" i="7"/>
  <c r="AM46" i="7"/>
  <c r="AL46" i="7"/>
  <c r="AC46" i="7"/>
  <c r="AB46" i="7"/>
  <c r="AA46" i="7"/>
  <c r="Y46" i="7"/>
  <c r="V46" i="7"/>
  <c r="U46" i="7"/>
  <c r="T46" i="7"/>
  <c r="S46" i="7"/>
  <c r="X46" i="7" s="1"/>
  <c r="R46" i="7"/>
  <c r="P46" i="7"/>
  <c r="O46" i="7"/>
  <c r="AT45" i="7"/>
  <c r="AM45" i="7"/>
  <c r="AL45" i="7"/>
  <c r="AC45" i="7"/>
  <c r="AB45" i="7"/>
  <c r="AA45" i="7"/>
  <c r="V45" i="7"/>
  <c r="U45" i="7"/>
  <c r="T45" i="7"/>
  <c r="S45" i="7"/>
  <c r="X45" i="7" s="1"/>
  <c r="R45" i="7"/>
  <c r="Y45" i="7" s="1"/>
  <c r="P45" i="7"/>
  <c r="O45" i="7"/>
  <c r="AT44" i="7"/>
  <c r="AM44" i="7"/>
  <c r="AL44" i="7"/>
  <c r="AC44" i="7"/>
  <c r="AB44" i="7"/>
  <c r="AA44" i="7"/>
  <c r="V44" i="7"/>
  <c r="U44" i="7"/>
  <c r="T44" i="7"/>
  <c r="S44" i="7"/>
  <c r="X44" i="7" s="1"/>
  <c r="R44" i="7"/>
  <c r="Y44" i="7" s="1"/>
  <c r="P44" i="7"/>
  <c r="O44" i="7"/>
  <c r="AT43" i="7"/>
  <c r="AM43" i="7"/>
  <c r="AN40" i="7" s="1"/>
  <c r="AN90" i="7" s="1"/>
  <c r="AL43" i="7"/>
  <c r="AC43" i="7"/>
  <c r="AB43" i="7"/>
  <c r="AA43" i="7"/>
  <c r="Y43" i="7"/>
  <c r="V43" i="7"/>
  <c r="U43" i="7"/>
  <c r="T43" i="7"/>
  <c r="S43" i="7"/>
  <c r="X43" i="7" s="1"/>
  <c r="R43" i="7"/>
  <c r="P43" i="7"/>
  <c r="O43" i="7"/>
  <c r="AT42" i="7"/>
  <c r="AM42" i="7"/>
  <c r="AL42" i="7"/>
  <c r="AC42" i="7"/>
  <c r="AB42" i="7"/>
  <c r="AA42" i="7"/>
  <c r="Y42" i="7"/>
  <c r="V42" i="7"/>
  <c r="U42" i="7"/>
  <c r="T42" i="7"/>
  <c r="S42" i="7"/>
  <c r="X42" i="7" s="1"/>
  <c r="R42" i="7"/>
  <c r="P42" i="7"/>
  <c r="O42" i="7"/>
  <c r="AT41" i="7"/>
  <c r="AM41" i="7"/>
  <c r="AL41" i="7"/>
  <c r="AC41" i="7"/>
  <c r="AB41" i="7"/>
  <c r="AA41" i="7"/>
  <c r="X41" i="7"/>
  <c r="V41" i="7"/>
  <c r="U41" i="7"/>
  <c r="T41" i="7"/>
  <c r="S41" i="7"/>
  <c r="R41" i="7"/>
  <c r="Y41" i="7" s="1"/>
  <c r="P41" i="7"/>
  <c r="O41" i="7"/>
  <c r="AT11" i="8" s="1"/>
  <c r="AT40" i="7"/>
  <c r="AM40" i="7"/>
  <c r="AL40" i="7"/>
  <c r="AC40" i="7"/>
  <c r="AB40" i="7"/>
  <c r="AA40" i="7"/>
  <c r="Y40" i="7"/>
  <c r="V40" i="7"/>
  <c r="U40" i="7"/>
  <c r="T40" i="7"/>
  <c r="S40" i="7"/>
  <c r="X40" i="7" s="1"/>
  <c r="R40" i="7"/>
  <c r="P40" i="7"/>
  <c r="O40" i="7"/>
  <c r="AT39" i="7"/>
  <c r="AM39" i="7"/>
  <c r="AL39" i="7"/>
  <c r="AC39" i="7"/>
  <c r="AB39" i="7"/>
  <c r="AA39" i="7"/>
  <c r="V39" i="7"/>
  <c r="U39" i="7"/>
  <c r="T39" i="7"/>
  <c r="S39" i="7"/>
  <c r="X39" i="7" s="1"/>
  <c r="R39" i="7"/>
  <c r="Y39" i="7" s="1"/>
  <c r="P39" i="7"/>
  <c r="O39" i="7"/>
  <c r="AT38" i="7"/>
  <c r="AM38" i="7"/>
  <c r="AL38" i="7"/>
  <c r="AC38" i="7"/>
  <c r="AB38" i="7"/>
  <c r="AA38" i="7"/>
  <c r="V38" i="7"/>
  <c r="U38" i="7"/>
  <c r="T38" i="7"/>
  <c r="S38" i="7"/>
  <c r="X38" i="7" s="1"/>
  <c r="R38" i="7"/>
  <c r="Y38" i="7" s="1"/>
  <c r="P38" i="7"/>
  <c r="O38" i="7"/>
  <c r="AT37" i="7"/>
  <c r="AM37" i="7"/>
  <c r="AL37" i="7"/>
  <c r="AC37" i="7"/>
  <c r="AB37" i="7"/>
  <c r="AA37" i="7"/>
  <c r="Y37" i="7"/>
  <c r="V37" i="7"/>
  <c r="U37" i="7"/>
  <c r="T37" i="7"/>
  <c r="S37" i="7"/>
  <c r="X37" i="7" s="1"/>
  <c r="R37" i="7"/>
  <c r="P37" i="7"/>
  <c r="O37" i="7"/>
  <c r="AT36" i="7"/>
  <c r="AM36" i="7"/>
  <c r="AL36" i="7"/>
  <c r="AC36" i="7"/>
  <c r="AB36" i="7"/>
  <c r="AA36" i="7"/>
  <c r="Y36" i="7"/>
  <c r="V36" i="7"/>
  <c r="U36" i="7"/>
  <c r="T36" i="7"/>
  <c r="S36" i="7"/>
  <c r="X36" i="7" s="1"/>
  <c r="R36" i="7"/>
  <c r="P36" i="7"/>
  <c r="O36" i="7"/>
  <c r="AT35" i="7"/>
  <c r="AM35" i="7"/>
  <c r="AL35" i="7"/>
  <c r="AC35" i="7"/>
  <c r="AB35" i="7"/>
  <c r="AA35" i="7"/>
  <c r="V35" i="7"/>
  <c r="U35" i="7"/>
  <c r="T35" i="7"/>
  <c r="S35" i="7"/>
  <c r="X35" i="7" s="1"/>
  <c r="R35" i="7"/>
  <c r="Y35" i="7" s="1"/>
  <c r="P35" i="7"/>
  <c r="O35" i="7"/>
  <c r="AT34" i="7"/>
  <c r="AM34" i="7"/>
  <c r="AL34" i="7"/>
  <c r="AC34" i="7"/>
  <c r="AB34" i="7"/>
  <c r="AA34" i="7"/>
  <c r="V34" i="7"/>
  <c r="U34" i="7"/>
  <c r="T34" i="7"/>
  <c r="S34" i="7"/>
  <c r="X34" i="7" s="1"/>
  <c r="R34" i="7"/>
  <c r="Y34" i="7" s="1"/>
  <c r="P34" i="7"/>
  <c r="O34" i="7"/>
  <c r="AT33" i="7"/>
  <c r="AM33" i="7"/>
  <c r="AL33" i="7"/>
  <c r="AC33" i="7"/>
  <c r="AB33" i="7"/>
  <c r="AA33" i="7"/>
  <c r="Y33" i="7"/>
  <c r="V33" i="7"/>
  <c r="U33" i="7"/>
  <c r="T33" i="7"/>
  <c r="S33" i="7"/>
  <c r="X33" i="7" s="1"/>
  <c r="R33" i="7"/>
  <c r="P33" i="7"/>
  <c r="O33" i="7"/>
  <c r="AT32" i="7"/>
  <c r="AM32" i="7"/>
  <c r="AL32" i="7"/>
  <c r="AC32" i="7"/>
  <c r="AB32" i="7"/>
  <c r="AA32" i="7"/>
  <c r="Y32" i="7"/>
  <c r="V32" i="7"/>
  <c r="U32" i="7"/>
  <c r="T32" i="7"/>
  <c r="S32" i="7"/>
  <c r="X32" i="7" s="1"/>
  <c r="R32" i="7"/>
  <c r="P32" i="7"/>
  <c r="O32" i="7"/>
  <c r="AT31" i="7"/>
  <c r="AM31" i="7"/>
  <c r="AL31" i="7"/>
  <c r="AC31" i="7"/>
  <c r="AB31" i="7"/>
  <c r="AA31" i="7"/>
  <c r="V31" i="7"/>
  <c r="U31" i="7"/>
  <c r="T31" i="7"/>
  <c r="S31" i="7"/>
  <c r="X31" i="7" s="1"/>
  <c r="R31" i="7"/>
  <c r="Y31" i="7" s="1"/>
  <c r="P31" i="7"/>
  <c r="O31" i="7"/>
  <c r="AT10" i="8" s="1"/>
  <c r="AT30" i="7"/>
  <c r="AM30" i="7"/>
  <c r="AL30" i="7"/>
  <c r="AC30" i="7"/>
  <c r="AB30" i="7"/>
  <c r="AA30" i="7"/>
  <c r="Y30" i="7"/>
  <c r="W30" i="7"/>
  <c r="V30" i="7"/>
  <c r="U30" i="7"/>
  <c r="T30" i="7"/>
  <c r="S30" i="7"/>
  <c r="X30" i="7" s="1"/>
  <c r="R30" i="7"/>
  <c r="P30" i="7"/>
  <c r="O30" i="7"/>
  <c r="AT29" i="7"/>
  <c r="AM29" i="7"/>
  <c r="AL29" i="7"/>
  <c r="AC29" i="7"/>
  <c r="AB29" i="7"/>
  <c r="AA29" i="7"/>
  <c r="V29" i="7"/>
  <c r="U29" i="7"/>
  <c r="T29" i="7"/>
  <c r="S29" i="7"/>
  <c r="X29" i="7" s="1"/>
  <c r="R29" i="7"/>
  <c r="Y29" i="7" s="1"/>
  <c r="P29" i="7"/>
  <c r="O29" i="7"/>
  <c r="AT28" i="7"/>
  <c r="AM28" i="7"/>
  <c r="AL28" i="7"/>
  <c r="AC28" i="7"/>
  <c r="AB28" i="7"/>
  <c r="AA28" i="7"/>
  <c r="Y28" i="7"/>
  <c r="V28" i="7"/>
  <c r="U28" i="7"/>
  <c r="T28" i="7"/>
  <c r="S28" i="7"/>
  <c r="X28" i="7" s="1"/>
  <c r="R28" i="7"/>
  <c r="P28" i="7"/>
  <c r="O28" i="7"/>
  <c r="AT27" i="7"/>
  <c r="AM27" i="7"/>
  <c r="AL27" i="7"/>
  <c r="AC27" i="7"/>
  <c r="AB27" i="7"/>
  <c r="AA27" i="7"/>
  <c r="Y27" i="7"/>
  <c r="V27" i="7"/>
  <c r="U27" i="7"/>
  <c r="T27" i="7"/>
  <c r="S27" i="7"/>
  <c r="X27" i="7" s="1"/>
  <c r="R27" i="7"/>
  <c r="P27" i="7"/>
  <c r="O27" i="7"/>
  <c r="AT26" i="7"/>
  <c r="AM26" i="7"/>
  <c r="AL26" i="7"/>
  <c r="AC26" i="7"/>
  <c r="AB26" i="7"/>
  <c r="AA26" i="7"/>
  <c r="V26" i="7"/>
  <c r="U26" i="7"/>
  <c r="T26" i="7"/>
  <c r="S26" i="7"/>
  <c r="X26" i="7" s="1"/>
  <c r="R26" i="7"/>
  <c r="Y26" i="7" s="1"/>
  <c r="P26" i="7"/>
  <c r="O26" i="7"/>
  <c r="AT25" i="7"/>
  <c r="AM25" i="7"/>
  <c r="AL25" i="7"/>
  <c r="AC25" i="7"/>
  <c r="AB25" i="7"/>
  <c r="AA25" i="7"/>
  <c r="V25" i="7"/>
  <c r="U25" i="7"/>
  <c r="T25" i="7"/>
  <c r="S25" i="7"/>
  <c r="X25" i="7" s="1"/>
  <c r="R25" i="7"/>
  <c r="Y25" i="7" s="1"/>
  <c r="P25" i="7"/>
  <c r="O25" i="7"/>
  <c r="AT24" i="7"/>
  <c r="AM24" i="7"/>
  <c r="AL24" i="7"/>
  <c r="AC24" i="7"/>
  <c r="AB24" i="7"/>
  <c r="AA24" i="7"/>
  <c r="Y24" i="7"/>
  <c r="V24" i="7"/>
  <c r="U24" i="7"/>
  <c r="T24" i="7"/>
  <c r="S24" i="7"/>
  <c r="X24" i="7" s="1"/>
  <c r="R24" i="7"/>
  <c r="P24" i="7"/>
  <c r="O24" i="7"/>
  <c r="AT23" i="7"/>
  <c r="AM23" i="7"/>
  <c r="AL23" i="7"/>
  <c r="AC23" i="7"/>
  <c r="AB23" i="7"/>
  <c r="AA23" i="7"/>
  <c r="Y23" i="7"/>
  <c r="V23" i="7"/>
  <c r="U23" i="7"/>
  <c r="T23" i="7"/>
  <c r="S23" i="7"/>
  <c r="X23" i="7" s="1"/>
  <c r="R23" i="7"/>
  <c r="P23" i="7"/>
  <c r="O23" i="7"/>
  <c r="AT22" i="7"/>
  <c r="AM22" i="7"/>
  <c r="AL22" i="7"/>
  <c r="AK22" i="7"/>
  <c r="AK90" i="7" s="1"/>
  <c r="AK54" i="7" s="1"/>
  <c r="AC22" i="7"/>
  <c r="AB22" i="7"/>
  <c r="AA22" i="7"/>
  <c r="Y22" i="7"/>
  <c r="V22" i="7"/>
  <c r="U22" i="7"/>
  <c r="T22" i="7"/>
  <c r="S22" i="7"/>
  <c r="X22" i="7" s="1"/>
  <c r="R22" i="7"/>
  <c r="P22" i="7"/>
  <c r="O22" i="7"/>
  <c r="AT21" i="7"/>
  <c r="AC21" i="7"/>
  <c r="AB21" i="7"/>
  <c r="AA21" i="7"/>
  <c r="Y21" i="7"/>
  <c r="V21" i="7"/>
  <c r="U21" i="7"/>
  <c r="T21" i="7"/>
  <c r="S21" i="7"/>
  <c r="X21" i="7" s="1"/>
  <c r="R21" i="7"/>
  <c r="P21" i="7"/>
  <c r="O21" i="7"/>
  <c r="AT9" i="8" s="1"/>
  <c r="AT20" i="7"/>
  <c r="AC20" i="7"/>
  <c r="AB20" i="7"/>
  <c r="AA20" i="7"/>
  <c r="Y20" i="7"/>
  <c r="W20" i="7"/>
  <c r="V20" i="7"/>
  <c r="U20" i="7"/>
  <c r="T20" i="7"/>
  <c r="S20" i="7"/>
  <c r="X20" i="7" s="1"/>
  <c r="R20" i="7"/>
  <c r="P20" i="7"/>
  <c r="O20" i="7"/>
  <c r="AT19" i="7"/>
  <c r="AC19" i="7"/>
  <c r="AB19" i="7"/>
  <c r="AA19" i="7"/>
  <c r="Y19" i="7"/>
  <c r="V19" i="7"/>
  <c r="U19" i="7"/>
  <c r="T19" i="7"/>
  <c r="S19" i="7"/>
  <c r="X19" i="7" s="1"/>
  <c r="R19" i="7"/>
  <c r="P19" i="7"/>
  <c r="O19" i="7"/>
  <c r="AT18" i="7"/>
  <c r="AC18" i="7"/>
  <c r="AB18" i="7"/>
  <c r="AA18" i="7"/>
  <c r="Y18" i="7"/>
  <c r="V18" i="7"/>
  <c r="U18" i="7"/>
  <c r="T18" i="7"/>
  <c r="S18" i="7"/>
  <c r="X18" i="7" s="1"/>
  <c r="R18" i="7"/>
  <c r="P18" i="7"/>
  <c r="O18" i="7"/>
  <c r="AT17" i="7"/>
  <c r="AC17" i="7"/>
  <c r="AB17" i="7"/>
  <c r="AA17" i="7"/>
  <c r="V17" i="7"/>
  <c r="U17" i="7"/>
  <c r="T17" i="7"/>
  <c r="S17" i="7"/>
  <c r="X17" i="7" s="1"/>
  <c r="R17" i="7"/>
  <c r="Y17" i="7" s="1"/>
  <c r="P17" i="7"/>
  <c r="O17" i="7"/>
  <c r="AT16" i="7"/>
  <c r="AC16" i="7"/>
  <c r="AB16" i="7"/>
  <c r="AA16" i="7"/>
  <c r="V16" i="7"/>
  <c r="U16" i="7"/>
  <c r="T16" i="7"/>
  <c r="S16" i="7"/>
  <c r="X16" i="7" s="1"/>
  <c r="R16" i="7"/>
  <c r="Y16" i="7" s="1"/>
  <c r="P16" i="7"/>
  <c r="O16" i="7"/>
  <c r="AT15" i="7"/>
  <c r="AQ15" i="7"/>
  <c r="AJ19" i="8" s="1"/>
  <c r="AK19" i="8" s="1"/>
  <c r="AC15" i="7"/>
  <c r="AB15" i="7"/>
  <c r="AA15" i="7"/>
  <c r="Y15" i="7"/>
  <c r="V15" i="7"/>
  <c r="U15" i="7"/>
  <c r="T15" i="7"/>
  <c r="S15" i="7"/>
  <c r="X15" i="7" s="1"/>
  <c r="R15" i="7"/>
  <c r="P15" i="7"/>
  <c r="O15" i="7"/>
  <c r="AT14" i="7"/>
  <c r="AQ14" i="7"/>
  <c r="AJ18" i="8" s="1"/>
  <c r="AK18" i="8" s="1"/>
  <c r="AC14" i="7"/>
  <c r="AB14" i="7"/>
  <c r="AA14" i="7"/>
  <c r="V14" i="7"/>
  <c r="U14" i="7"/>
  <c r="T14" i="7"/>
  <c r="S14" i="7"/>
  <c r="X14" i="7" s="1"/>
  <c r="R14" i="7"/>
  <c r="Y14" i="7" s="1"/>
  <c r="P14" i="7"/>
  <c r="O14" i="7"/>
  <c r="AT13" i="7"/>
  <c r="AQ13" i="7"/>
  <c r="AJ17" i="8" s="1"/>
  <c r="AK17" i="8" s="1"/>
  <c r="AC13" i="7"/>
  <c r="AB13" i="7"/>
  <c r="AA13" i="7"/>
  <c r="Y13" i="7"/>
  <c r="V13" i="7"/>
  <c r="U13" i="7"/>
  <c r="T13" i="7"/>
  <c r="S13" i="7"/>
  <c r="X13" i="7" s="1"/>
  <c r="R13" i="7"/>
  <c r="P13" i="7"/>
  <c r="O13" i="7"/>
  <c r="AT12" i="7"/>
  <c r="AQ12" i="7"/>
  <c r="AC12" i="7"/>
  <c r="AB12" i="7"/>
  <c r="AA12" i="7"/>
  <c r="V12" i="7"/>
  <c r="U12" i="7"/>
  <c r="T12" i="7"/>
  <c r="S12" i="7"/>
  <c r="X12" i="7" s="1"/>
  <c r="R12" i="7"/>
  <c r="Y12" i="7" s="1"/>
  <c r="P12" i="7"/>
  <c r="O12" i="7"/>
  <c r="AT11" i="7"/>
  <c r="AQ11" i="7"/>
  <c r="AJ15" i="8" s="1"/>
  <c r="AK15" i="8" s="1"/>
  <c r="AC11" i="7"/>
  <c r="AB11" i="7"/>
  <c r="AA11" i="7"/>
  <c r="Y11" i="7"/>
  <c r="V11" i="7"/>
  <c r="U11" i="7"/>
  <c r="T11" i="7"/>
  <c r="S11" i="7"/>
  <c r="X11" i="7" s="1"/>
  <c r="R11" i="7"/>
  <c r="P11" i="7"/>
  <c r="O11" i="7"/>
  <c r="AT8" i="8" s="1"/>
  <c r="AT10" i="7"/>
  <c r="AQ10" i="7"/>
  <c r="AJ14" i="8" s="1"/>
  <c r="AK14" i="8" s="1"/>
  <c r="AC10" i="7"/>
  <c r="AB10" i="7"/>
  <c r="AA10" i="7"/>
  <c r="X10" i="7"/>
  <c r="Y10" i="7" s="1"/>
  <c r="P10" i="7"/>
  <c r="O10" i="7"/>
  <c r="AT9" i="7"/>
  <c r="AQ9" i="7"/>
  <c r="AJ10" i="8" s="1"/>
  <c r="AK10" i="8" s="1"/>
  <c r="AC9" i="7"/>
  <c r="AB9" i="7"/>
  <c r="AA9" i="7"/>
  <c r="P9" i="7"/>
  <c r="O9" i="7"/>
  <c r="AQ8" i="7"/>
  <c r="AJ9" i="8" s="1"/>
  <c r="AK9" i="8" s="1"/>
  <c r="AC8" i="7"/>
  <c r="AB8" i="7"/>
  <c r="AA8" i="7"/>
  <c r="P8" i="7"/>
  <c r="O8" i="7"/>
  <c r="AQ7" i="7"/>
  <c r="AJ8" i="8" s="1"/>
  <c r="AK8" i="8" s="1"/>
  <c r="AC7" i="7"/>
  <c r="AB7" i="7"/>
  <c r="AA7" i="7"/>
  <c r="P7" i="7"/>
  <c r="O7" i="7"/>
  <c r="AQ6" i="7"/>
  <c r="AJ7" i="8" s="1"/>
  <c r="AK7" i="8" s="1"/>
  <c r="AC6" i="7"/>
  <c r="AB6" i="7"/>
  <c r="AA6" i="7"/>
  <c r="P6" i="7"/>
  <c r="O6" i="7"/>
  <c r="AQ5" i="7"/>
  <c r="AJ6" i="8" s="1"/>
  <c r="AK6" i="8" s="1"/>
  <c r="AC5" i="7"/>
  <c r="AB5" i="7"/>
  <c r="AA5" i="7"/>
  <c r="P5" i="7"/>
  <c r="O5" i="7"/>
  <c r="AQ4" i="7"/>
  <c r="AJ5" i="8" s="1"/>
  <c r="AK5" i="8" s="1"/>
  <c r="AC4" i="7"/>
  <c r="AB4" i="7"/>
  <c r="AA4" i="7"/>
  <c r="P4" i="7"/>
  <c r="O4" i="7"/>
  <c r="AQ3" i="7"/>
  <c r="AJ4" i="8" s="1"/>
  <c r="AK4" i="8" s="1"/>
  <c r="AC3" i="7"/>
  <c r="AB3" i="7"/>
  <c r="AA3" i="7"/>
  <c r="P3" i="7"/>
  <c r="O3" i="7"/>
  <c r="M3" i="7"/>
  <c r="AP5" i="8" l="1"/>
  <c r="AR6" i="8"/>
  <c r="W41" i="7"/>
  <c r="Y48" i="7"/>
</calcChain>
</file>

<file path=xl/comments1.xml><?xml version="1.0" encoding="utf-8"?>
<comments xmlns="http://schemas.openxmlformats.org/spreadsheetml/2006/main">
  <authors>
    <author/>
  </authors>
  <commentList>
    <comment ref="BV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DF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DR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ED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EP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FB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FN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FZ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GL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GX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HJ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HV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IH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IT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JF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  <comment ref="JR7" authorId="0" shapeId="0">
      <text>
        <r>
          <rPr>
            <sz val="11"/>
            <color indexed="8"/>
            <rFont val="Calibri"/>
            <family val="2"/>
            <scheme val="minor"/>
          </rPr>
          <t xml:space="preserve">*  Data affected by changes in population controls.
</t>
        </r>
      </text>
    </comment>
  </commentList>
</comments>
</file>

<file path=xl/sharedStrings.xml><?xml version="1.0" encoding="utf-8"?>
<sst xmlns="http://schemas.openxmlformats.org/spreadsheetml/2006/main" count="829" uniqueCount="567">
  <si>
    <t>ASEC - UNICON (25-54)</t>
  </si>
  <si>
    <t>ASEC - IPUMS</t>
  </si>
  <si>
    <t>HSUS &amp; BLS - Civ Non-Inst (HSUS estimates are from "through 1957" version and should be updated to "through 1970" estimates, which differ slightly in places)</t>
  </si>
  <si>
    <t>Men 25-54</t>
  </si>
  <si>
    <t>HSUS Table Ba344 (derived from Matthew Sobek, “New Statistics on the U.S. Labor Force, 1850–1990,” Historical Methods 34 (2001): 71–87)</t>
  </si>
  <si>
    <t>Employed</t>
  </si>
  <si>
    <t>Unemployed</t>
  </si>
  <si>
    <t>NILF</t>
  </si>
  <si>
    <t>Unemp Rate</t>
  </si>
  <si>
    <t>LFPR</t>
  </si>
  <si>
    <t>UR</t>
  </si>
  <si>
    <t>LFP</t>
  </si>
  <si>
    <t>EPOP</t>
  </si>
  <si>
    <t>Unemp/Pop</t>
  </si>
  <si>
    <t>LFP Rate, Men (16+, excl slaves)</t>
  </si>
  <si>
    <t>NILF, Men</t>
  </si>
  <si>
    <t>average</t>
  </si>
  <si>
    <t>SOURCE: IPUMS USA ONLINE DATA ANALYSIS SYSTEM (https://usa.ipums.org/usa/sda/)</t>
  </si>
  <si>
    <t>empstat by year by sex, race, hispan for gq!=3 &amp; empstatd&lt;13 or empstat&gt;15</t>
  </si>
  <si>
    <t>1850-1930: labforce by year by sex for gq!=3 &amp; occ1950!=595</t>
  </si>
  <si>
    <t>All Men 25-54</t>
  </si>
  <si>
    <t>AF = empstatd 13-15 &amp; gq!=3; institutions=gq=3</t>
  </si>
  <si>
    <t>AF = occ1950=59 &amp; gq!=3; institutions=gq=3</t>
  </si>
  <si>
    <t>everyone in LF, HSUS</t>
  </si>
  <si>
    <t>25-54 Men, CPS monthly ave.</t>
  </si>
  <si>
    <t>25-54 Men, IPUMS</t>
  </si>
  <si>
    <t>everyone in LF, IPUMS</t>
  </si>
  <si>
    <t>Armed Services</t>
  </si>
  <si>
    <t>Institutions</t>
  </si>
  <si>
    <t>In LF</t>
  </si>
  <si>
    <t>All Women</t>
  </si>
  <si>
    <t>Non-Hisp White Men</t>
  </si>
  <si>
    <t>Non-Hisp White Women</t>
  </si>
  <si>
    <t>Non-Hispanic Black Men</t>
  </si>
  <si>
    <t>Non-Hispanic Black Women</t>
  </si>
  <si>
    <t>FINAL (for cat9e)</t>
  </si>
  <si>
    <t>NILF all previous year</t>
  </si>
  <si>
    <t>Non-Disabled</t>
  </si>
  <si>
    <t>Non-Disabled, Non-Retired</t>
  </si>
  <si>
    <t>Disabled, Can't Work</t>
  </si>
  <si>
    <t>Disabled, May be Able to Work Soon, Wants Job</t>
  </si>
  <si>
    <t>Disabled, May be Able to Work Soon, Doesn't Want Job</t>
  </si>
  <si>
    <t>Retired, Wants Job</t>
  </si>
  <si>
    <t>Retired, Doesn't Want Job</t>
  </si>
  <si>
    <t>In School, Wants Job</t>
  </si>
  <si>
    <t>In School, Doesn't Want Job</t>
  </si>
  <si>
    <t>Taking Care of House/Family, Wants Job</t>
  </si>
  <si>
    <t>Taking Care of House/Family, Doesn't Want Job</t>
  </si>
  <si>
    <t>Other, Wants Job</t>
  </si>
  <si>
    <t>Other, Doesn't Want Job</t>
  </si>
  <si>
    <t>Disabled</t>
  </si>
  <si>
    <t>Retired</t>
  </si>
  <si>
    <t>In School</t>
  </si>
  <si>
    <t>Taking Care of Home/Family</t>
  </si>
  <si>
    <t>Other, Want Job</t>
  </si>
  <si>
    <t>Other</t>
  </si>
  <si>
    <t>Doesn't Want Job</t>
  </si>
  <si>
    <t>Wants Job</t>
  </si>
  <si>
    <t>Not Retired, Doesn't Want Job</t>
  </si>
  <si>
    <t>1994-5</t>
  </si>
  <si>
    <t>2006-7</t>
  </si>
  <si>
    <t>2000-1</t>
  </si>
  <si>
    <t>2013-14</t>
  </si>
  <si>
    <t>1976-77</t>
  </si>
  <si>
    <t>1981-82</t>
  </si>
  <si>
    <t>FINAL (cat9e)</t>
  </si>
  <si>
    <t>With Disability Limiting Type/Amount of Work</t>
  </si>
  <si>
    <t>Retired, Doesn't Want Job or Doesn't Know</t>
  </si>
  <si>
    <t>Not Retired, Doesn't Want Job or Doesn't Know</t>
  </si>
  <si>
    <t>Not Disabled, Wants Job or Might</t>
  </si>
  <si>
    <t>Didn't work all of last year because retired</t>
  </si>
  <si>
    <t>Didn't work all of last year because disabled/ill</t>
  </si>
  <si>
    <t>Disabled acc to _majact or mlr</t>
  </si>
  <si>
    <t>1992-93</t>
  </si>
  <si>
    <t>1981-2014</t>
  </si>
  <si>
    <t>1981-1993</t>
  </si>
  <si>
    <t>1993-2014</t>
  </si>
  <si>
    <t>Didn't Work or Look for Work Last Year</t>
  </si>
  <si>
    <t>Ill/Disabled</t>
  </si>
  <si>
    <t>Going to School</t>
  </si>
  <si>
    <t>Couldn't Find Work</t>
  </si>
  <si>
    <t>Disabled/Ill/Retired</t>
  </si>
  <si>
    <t>In School/Taking Care of Family</t>
  </si>
  <si>
    <t>Couldn't Find Work/Other</t>
  </si>
  <si>
    <t>1976-7</t>
  </si>
  <si>
    <t>All NILF</t>
  </si>
  <si>
    <t>Disabled (disabilityh=1)</t>
  </si>
  <si>
    <t>Disabled (cat9e=1)</t>
  </si>
  <si>
    <t>May</t>
  </si>
  <si>
    <t>ASEC</t>
  </si>
  <si>
    <t>Yes</t>
  </si>
  <si>
    <t>Maybe-It Depends</t>
  </si>
  <si>
    <t>No</t>
  </si>
  <si>
    <t>Don't Know</t>
  </si>
  <si>
    <t>Yes/Maybe</t>
  </si>
  <si>
    <t>No/DK</t>
  </si>
  <si>
    <t>ORG</t>
  </si>
  <si>
    <t>Not Discouraged</t>
  </si>
  <si>
    <t>Discouraged</t>
  </si>
  <si>
    <t>Conditionally Interested</t>
  </si>
  <si>
    <t>Not Available</t>
  </si>
  <si>
    <t>cpiurs $2015</t>
  </si>
  <si>
    <t>nom</t>
  </si>
  <si>
    <t>pce $2015</t>
  </si>
  <si>
    <t>comp/wages</t>
  </si>
  <si>
    <t>hrly comp</t>
  </si>
  <si>
    <t>(wages+emp soc ins)/wages</t>
  </si>
  <si>
    <t>http://www2.census.gov/programs-surveys/cps/tables/time-series/historical-income-people/p41ar.xls</t>
  </si>
  <si>
    <t>Men 20th</t>
  </si>
  <si>
    <t>cpiurs</t>
  </si>
  <si>
    <t>pce</t>
  </si>
  <si>
    <t>Men Median</t>
  </si>
  <si>
    <t>nominal median earnings, men</t>
  </si>
  <si>
    <t>pce$</t>
  </si>
  <si>
    <t>1973-1979</t>
  </si>
  <si>
    <t>1967-73</t>
  </si>
  <si>
    <t>1979-1989</t>
  </si>
  <si>
    <t>1973-79</t>
  </si>
  <si>
    <t>1989-2000</t>
  </si>
  <si>
    <t>1967-79</t>
  </si>
  <si>
    <t>2000-2007</t>
  </si>
  <si>
    <t>2007-2015</t>
  </si>
  <si>
    <t>1973-2015</t>
  </si>
  <si>
    <t>1979-2015</t>
  </si>
  <si>
    <t>1989-2015</t>
  </si>
  <si>
    <t>2000-2015</t>
  </si>
  <si>
    <t>1973-2007</t>
  </si>
  <si>
    <t>1989-2007</t>
  </si>
  <si>
    <t>1967-2015</t>
  </si>
  <si>
    <t>1.0172 growth rate for 2015-16 divides the Semptember-to-September AHE change by the Q3-to-Q3 PCE change</t>
  </si>
  <si>
    <t>http://www.bls.gov/news.release/archives/empsit_10072016.htm, http://www.bls.gov/news.release/empsit.t19.htm</t>
  </si>
  <si>
    <t>EDUCATIONAL ATTAINMENT</t>
  </si>
  <si>
    <t>RACE/ETHNICITY</t>
  </si>
  <si>
    <t>HEALTH STATUS</t>
  </si>
  <si>
    <t>DISABILITIES</t>
  </si>
  <si>
    <t>INDUSTRY</t>
  </si>
  <si>
    <t>OCCUPATION</t>
  </si>
  <si>
    <t>URBANICITY</t>
  </si>
  <si>
    <t>REGION</t>
  </si>
  <si>
    <t>MARKET INCOME TERTILE</t>
  </si>
  <si>
    <t>FAMILY INCOME QUARTILE</t>
  </si>
  <si>
    <t>TRANSFER INCOME GROUP</t>
  </si>
  <si>
    <t>TRANSFER INCOME GROUP 2</t>
  </si>
  <si>
    <t>RECEIVED DISABILITY/PENSION PAYMENTS</t>
  </si>
  <si>
    <t>INCOME-TO-NEEDS</t>
  </si>
  <si>
    <t>&lt;HS</t>
  </si>
  <si>
    <t>&lt;BA</t>
  </si>
  <si>
    <t>BA+</t>
  </si>
  <si>
    <t>Non-Hispanic White</t>
  </si>
  <si>
    <t>Black</t>
  </si>
  <si>
    <t>Non-Black Hispanic</t>
  </si>
  <si>
    <t>Other Non-Hispanic</t>
  </si>
  <si>
    <t>Excellent</t>
  </si>
  <si>
    <t>Very Good</t>
  </si>
  <si>
    <t>Good</t>
  </si>
  <si>
    <t>Fair</t>
  </si>
  <si>
    <t>Poor</t>
  </si>
  <si>
    <t>One of Six Conditions</t>
  </si>
  <si>
    <t>Diff Dressing/Bathing</t>
  </si>
  <si>
    <t>Diff Hearing</t>
  </si>
  <si>
    <t>Diff Seeing</t>
  </si>
  <si>
    <t>Diff Doing Errands</t>
  </si>
  <si>
    <t>Diff Climbing Stairs</t>
  </si>
  <si>
    <t>Diff Remembering</t>
  </si>
  <si>
    <t>agriculture/forestry/fishing/hunting/mining</t>
  </si>
  <si>
    <t>manufacturing/construction</t>
  </si>
  <si>
    <t>retail trade</t>
  </si>
  <si>
    <t>wholesale trade/utilities/transportation/warehousing/waste management</t>
  </si>
  <si>
    <t>publishing/broadcasting/telecom/info services</t>
  </si>
  <si>
    <t>FIRE and other office-centered services</t>
  </si>
  <si>
    <t>Health care/education/social assistance</t>
  </si>
  <si>
    <t>Other services</t>
  </si>
  <si>
    <t>Farming/fishing/forestry, construction/extraction, installation/maintenance/repair, production, transportation/material moving occupations</t>
  </si>
  <si>
    <t>Sales and related occupations</t>
  </si>
  <si>
    <t>health care support, protective services, food prep &amp; serving, building &amp; grounds maintenance, personal care and service occupations</t>
  </si>
  <si>
    <t>management, business/financial operations/computer/mathematical science, architecture/engineering, life/physical/social science, community/social service, legal, education/training/library, arts/design/sports/media/entertainment, health care practitioner/technical, office/administrative support operations</t>
  </si>
  <si>
    <t>Central city</t>
  </si>
  <si>
    <t>Suburban</t>
  </si>
  <si>
    <t>Rural</t>
  </si>
  <si>
    <t>Not Identified</t>
  </si>
  <si>
    <t>New England</t>
  </si>
  <si>
    <t>Mideast</t>
  </si>
  <si>
    <t>Great Lakes</t>
  </si>
  <si>
    <t>Southeast</t>
  </si>
  <si>
    <t>Plains</t>
  </si>
  <si>
    <t>Southwest</t>
  </si>
  <si>
    <t>Rocky Mountain</t>
  </si>
  <si>
    <t>Pacific</t>
  </si>
  <si>
    <t>Bottom Quartile</t>
  </si>
  <si>
    <t>Second Quartile</t>
  </si>
  <si>
    <t>Third Quartile</t>
  </si>
  <si>
    <t>Top Quartile</t>
  </si>
  <si>
    <t>No Transfer Income</t>
  </si>
  <si>
    <t>Bottom Tertile of Positive Transfer Income</t>
  </si>
  <si>
    <t>Middle Tertile</t>
  </si>
  <si>
    <t>Top Tertile</t>
  </si>
  <si>
    <t>Transfer Income</t>
  </si>
  <si>
    <t>Received SSDI or SSI Last Year</t>
  </si>
  <si>
    <t>Received Govt Disability Benefits</t>
  </si>
  <si>
    <t>Received Disability Benefits</t>
  </si>
  <si>
    <t>Received Public/Private Pensions</t>
  </si>
  <si>
    <t>Under 200%</t>
  </si>
  <si>
    <t>Under 300%</t>
  </si>
  <si>
    <t>Under 400%</t>
  </si>
  <si>
    <t>400%+</t>
  </si>
  <si>
    <t>Out of the Labor Force</t>
  </si>
  <si>
    <t>Doesn't Want a Job</t>
  </si>
  <si>
    <t>Wants a Job</t>
  </si>
  <si>
    <t>AGE</t>
  </si>
  <si>
    <t>KIDS</t>
  </si>
  <si>
    <t>MARITAL STATUS</t>
  </si>
  <si>
    <t>FAMILY SITUATION</t>
  </si>
  <si>
    <t>INTEND TO LOOK IN NEXT 12 MONTHS?</t>
  </si>
  <si>
    <t>SITUATION</t>
  </si>
  <si>
    <t>WHEN LAST LOOKED FOR WORK?</t>
  </si>
  <si>
    <t>REASON DIDN'T LOOK LAST 4 WEEKS (IF DIDN'T)</t>
  </si>
  <si>
    <t>WHEN LAST WORKED (IF LOOKED LAST 12 MONTHS)?</t>
  </si>
  <si>
    <t>LOOKED OR WORKED LAST YEAR</t>
  </si>
  <si>
    <t>REASON LEFT LAST JOB (IF WORKED IN LAST 12 MONTHS)</t>
  </si>
  <si>
    <t>Median Age</t>
  </si>
  <si>
    <t>Children In the Family</t>
  </si>
  <si>
    <t>Children Outside the Household</t>
  </si>
  <si>
    <t>Children (In or Out of the Family)</t>
  </si>
  <si>
    <t>Likelihood of Having Children Out of the Household to Children in the Family</t>
  </si>
  <si>
    <t>Married</t>
  </si>
  <si>
    <t>Sep/Div/Widowed</t>
  </si>
  <si>
    <t>Never Married</t>
  </si>
  <si>
    <t>Single, Only Adult</t>
  </si>
  <si>
    <t>Single, w/ Roommate or Adult Dependent</t>
  </si>
  <si>
    <t>Single, Adult Dependent</t>
  </si>
  <si>
    <t>Single, Cohabiting</t>
  </si>
  <si>
    <t>Married, No Kids</t>
  </si>
  <si>
    <t>Sep/Div/Wid, No Kids</t>
  </si>
  <si>
    <t>Never Married, No Kids</t>
  </si>
  <si>
    <t>Married w/ Kids</t>
  </si>
  <si>
    <t>Sep/Div/Wid w/ Kids</t>
  </si>
  <si>
    <t>Never Married w/ Kids</t>
  </si>
  <si>
    <t>Married Adult w/ 1+ Other Adults in HH, No Kids in Family</t>
  </si>
  <si>
    <t>Only Adult in HH, No Kids</t>
  </si>
  <si>
    <t>Cohabiting Head or Cohabiter of Head, No Kids</t>
  </si>
  <si>
    <t>"Roommate"-Single Adult w/ 1+ Other Adults, No Kids</t>
  </si>
  <si>
    <t>Single Adult Head Related to Primary Family Head, No Kids</t>
  </si>
  <si>
    <t>Single Non-Cohab Prim Fam Head w Adult Dep, No Kids</t>
  </si>
  <si>
    <t>Married Adult w/ 1+ Other Adults in HH, Kids in Family</t>
  </si>
  <si>
    <t>Only Adult in HH, Kids</t>
  </si>
  <si>
    <t>Cohabiting Head or Cohabiter of Head, Kids</t>
  </si>
  <si>
    <t>"Roommate"-Single Adult w/ 1+ Other Adults, Kids</t>
  </si>
  <si>
    <t>Single Adult Head Related to Primary Family Head, Kids</t>
  </si>
  <si>
    <t>Single Non-Cohab Prim Fam Head w Adult Dep, Kids</t>
  </si>
  <si>
    <t>Received Pension Income</t>
  </si>
  <si>
    <t>School/Training</t>
  </si>
  <si>
    <t>In Last 4 Weeks</t>
  </si>
  <si>
    <t>In Last 12 Months</t>
  </si>
  <si>
    <t>More than 12 Months Ago</t>
  </si>
  <si>
    <t>Believes No Work Available in Area of Expertise</t>
  </si>
  <si>
    <t>Couldn't Find Any Work</t>
  </si>
  <si>
    <t>Lacks Necessary Schooling/Training</t>
  </si>
  <si>
    <t>Employers Think Too Young/Old</t>
  </si>
  <si>
    <t>Other Discrimination</t>
  </si>
  <si>
    <t>Can't Arrange Child Care</t>
  </si>
  <si>
    <t>Family Responsibilities</t>
  </si>
  <si>
    <t>In School/Training</t>
  </si>
  <si>
    <t>Ill Health/Physical Disability</t>
  </si>
  <si>
    <t>Transportation Problems</t>
  </si>
  <si>
    <t>Worked</t>
  </si>
  <si>
    <t>Looked But Didn't Work</t>
  </si>
  <si>
    <t>Didn't Look or Work</t>
  </si>
  <si>
    <t>Personal/Family</t>
  </si>
  <si>
    <t>Return to School</t>
  </si>
  <si>
    <t>Health</t>
  </si>
  <si>
    <t>Temp/Seasonal Job Completed</t>
  </si>
  <si>
    <t>Slack Work/Business Conditions</t>
  </si>
  <si>
    <t>Unsatisfactory Work Arrangements</t>
  </si>
  <si>
    <t>Wants a Job, Situation is Other</t>
  </si>
  <si>
    <t>Labor Force Statistics from the Current Population Survey</t>
  </si>
  <si>
    <t>Years:</t>
  </si>
  <si>
    <t>1994 to 2017</t>
  </si>
  <si>
    <t>Series ID</t>
  </si>
  <si>
    <t>Jan
1994</t>
  </si>
  <si>
    <t>Feb
1994</t>
  </si>
  <si>
    <t>Mar
1994</t>
  </si>
  <si>
    <t>Apr
1994</t>
  </si>
  <si>
    <t>May
1994</t>
  </si>
  <si>
    <t>Jun
1994</t>
  </si>
  <si>
    <t>Jul
1994</t>
  </si>
  <si>
    <t>Aug
1994</t>
  </si>
  <si>
    <t>Sep
1994</t>
  </si>
  <si>
    <t>Oct
1994</t>
  </si>
  <si>
    <t>Nov
1994</t>
  </si>
  <si>
    <t>Dec
1994</t>
  </si>
  <si>
    <t>Jan
1995</t>
  </si>
  <si>
    <t>Feb
1995</t>
  </si>
  <si>
    <t>Mar
1995</t>
  </si>
  <si>
    <t>Apr
1995</t>
  </si>
  <si>
    <t>May
1995</t>
  </si>
  <si>
    <t>Jun
1995</t>
  </si>
  <si>
    <t>Jul
1995</t>
  </si>
  <si>
    <t>Aug
1995</t>
  </si>
  <si>
    <t>Sep
1995</t>
  </si>
  <si>
    <t>Oct
1995</t>
  </si>
  <si>
    <t>Nov
1995</t>
  </si>
  <si>
    <t>Dec
1995</t>
  </si>
  <si>
    <t>Jan
1996</t>
  </si>
  <si>
    <t>Feb
1996</t>
  </si>
  <si>
    <t>Mar
1996</t>
  </si>
  <si>
    <t>Apr
1996</t>
  </si>
  <si>
    <t>May
1996</t>
  </si>
  <si>
    <t>Jun
1996</t>
  </si>
  <si>
    <t>Jul
1996</t>
  </si>
  <si>
    <t>Aug
1996</t>
  </si>
  <si>
    <t>Sep
1996</t>
  </si>
  <si>
    <t>Oct
1996</t>
  </si>
  <si>
    <t>Nov
1996</t>
  </si>
  <si>
    <t>Dec
1996</t>
  </si>
  <si>
    <t>Jan
1997</t>
  </si>
  <si>
    <t>Feb
1997</t>
  </si>
  <si>
    <t>Mar
1997</t>
  </si>
  <si>
    <t>Apr
1997</t>
  </si>
  <si>
    <t>May
1997</t>
  </si>
  <si>
    <t>Jun
1997</t>
  </si>
  <si>
    <t>Jul
1997</t>
  </si>
  <si>
    <t>Aug
1997</t>
  </si>
  <si>
    <t>Sep
1997</t>
  </si>
  <si>
    <t>Oct
1997</t>
  </si>
  <si>
    <t>Nov
1997</t>
  </si>
  <si>
    <t>Dec
1997</t>
  </si>
  <si>
    <t>Jan
1998</t>
  </si>
  <si>
    <t>Feb
1998</t>
  </si>
  <si>
    <t>Mar
1998</t>
  </si>
  <si>
    <t>Apr
1998</t>
  </si>
  <si>
    <t>May
1998</t>
  </si>
  <si>
    <t>Jun
1998</t>
  </si>
  <si>
    <t>Jul
1998</t>
  </si>
  <si>
    <t>Aug
1998</t>
  </si>
  <si>
    <t>Sep
1998</t>
  </si>
  <si>
    <t>Oct
1998</t>
  </si>
  <si>
    <t>Nov
1998</t>
  </si>
  <si>
    <t>Dec
1998</t>
  </si>
  <si>
    <t>Jan
1999</t>
  </si>
  <si>
    <t>Feb
1999</t>
  </si>
  <si>
    <t>Mar
1999</t>
  </si>
  <si>
    <t>Apr
1999</t>
  </si>
  <si>
    <t>May
1999</t>
  </si>
  <si>
    <t>Jun
1999</t>
  </si>
  <si>
    <t>Jul
1999</t>
  </si>
  <si>
    <t>Aug
1999</t>
  </si>
  <si>
    <t>Sep
1999</t>
  </si>
  <si>
    <t>Oct
1999</t>
  </si>
  <si>
    <t>Nov
1999</t>
  </si>
  <si>
    <t>Dec
1999</t>
  </si>
  <si>
    <t>Jan
2000</t>
  </si>
  <si>
    <t>Feb
2000</t>
  </si>
  <si>
    <t>Mar
2000</t>
  </si>
  <si>
    <t>Apr
2000</t>
  </si>
  <si>
    <t>May
2000</t>
  </si>
  <si>
    <t>Jun
2000</t>
  </si>
  <si>
    <t>Jul
2000</t>
  </si>
  <si>
    <t>Aug
2000</t>
  </si>
  <si>
    <t>Sep
2000</t>
  </si>
  <si>
    <t>Oct
2000</t>
  </si>
  <si>
    <t>Nov
2000</t>
  </si>
  <si>
    <t>Dec
2000</t>
  </si>
  <si>
    <t>Jan
2001</t>
  </si>
  <si>
    <t>Feb
2001</t>
  </si>
  <si>
    <t>Mar
2001</t>
  </si>
  <si>
    <t>Apr
2001</t>
  </si>
  <si>
    <t>May
2001</t>
  </si>
  <si>
    <t>Jun
2001</t>
  </si>
  <si>
    <t>Jul
2001</t>
  </si>
  <si>
    <t>Aug
2001</t>
  </si>
  <si>
    <t>Sep
2001</t>
  </si>
  <si>
    <t>Oct
2001</t>
  </si>
  <si>
    <t>Nov
2001</t>
  </si>
  <si>
    <t>Dec
2001</t>
  </si>
  <si>
    <t>Jan
2002</t>
  </si>
  <si>
    <t>Feb
2002</t>
  </si>
  <si>
    <t>Mar
2002</t>
  </si>
  <si>
    <t>Apr
2002</t>
  </si>
  <si>
    <t>May
2002</t>
  </si>
  <si>
    <t>Jun
2002</t>
  </si>
  <si>
    <t>Jul
2002</t>
  </si>
  <si>
    <t>Aug
2002</t>
  </si>
  <si>
    <t>Sep
2002</t>
  </si>
  <si>
    <t>Oct
2002</t>
  </si>
  <si>
    <t>Nov
2002</t>
  </si>
  <si>
    <t>Dec
2002</t>
  </si>
  <si>
    <t>Jan
2003</t>
  </si>
  <si>
    <t>Feb
2003</t>
  </si>
  <si>
    <t>Mar
2003</t>
  </si>
  <si>
    <t>Apr
2003</t>
  </si>
  <si>
    <t>May
2003</t>
  </si>
  <si>
    <t>Jun
2003</t>
  </si>
  <si>
    <t>Jul
2003</t>
  </si>
  <si>
    <t>Aug
2003</t>
  </si>
  <si>
    <t>Sep
2003</t>
  </si>
  <si>
    <t>Oct
2003</t>
  </si>
  <si>
    <t>Nov
2003</t>
  </si>
  <si>
    <t>Dec
2003</t>
  </si>
  <si>
    <t>Jan
2004</t>
  </si>
  <si>
    <t>Feb
2004</t>
  </si>
  <si>
    <t>Mar
2004</t>
  </si>
  <si>
    <t>Apr
2004</t>
  </si>
  <si>
    <t>May
2004</t>
  </si>
  <si>
    <t>Jun
2004</t>
  </si>
  <si>
    <t>Jul
2004</t>
  </si>
  <si>
    <t>Aug
2004</t>
  </si>
  <si>
    <t>Sep
2004</t>
  </si>
  <si>
    <t>Oct
2004</t>
  </si>
  <si>
    <t>Nov
2004</t>
  </si>
  <si>
    <t>Dec
2004</t>
  </si>
  <si>
    <t>Jan
2005</t>
  </si>
  <si>
    <t>Feb
2005</t>
  </si>
  <si>
    <t>Mar
2005</t>
  </si>
  <si>
    <t>Apr
2005</t>
  </si>
  <si>
    <t>May
2005</t>
  </si>
  <si>
    <t>Jun
2005</t>
  </si>
  <si>
    <t>Jul
2005</t>
  </si>
  <si>
    <t>Aug
2005</t>
  </si>
  <si>
    <t>Sep
2005</t>
  </si>
  <si>
    <t>Oct
2005</t>
  </si>
  <si>
    <t>Nov
2005</t>
  </si>
  <si>
    <t>Dec
2005</t>
  </si>
  <si>
    <t>Jan
2006</t>
  </si>
  <si>
    <t>Feb
2006</t>
  </si>
  <si>
    <t>Mar
2006</t>
  </si>
  <si>
    <t>Apr
2006</t>
  </si>
  <si>
    <t>May
2006</t>
  </si>
  <si>
    <t>Jun
2006</t>
  </si>
  <si>
    <t>Jul
2006</t>
  </si>
  <si>
    <t>Aug
2006</t>
  </si>
  <si>
    <t>Sep
2006</t>
  </si>
  <si>
    <t>Oct
2006</t>
  </si>
  <si>
    <t>Nov
2006</t>
  </si>
  <si>
    <t>Dec
2006</t>
  </si>
  <si>
    <t>Jan
2007</t>
  </si>
  <si>
    <t>Feb
2007</t>
  </si>
  <si>
    <t>Mar
2007</t>
  </si>
  <si>
    <t>Apr
2007</t>
  </si>
  <si>
    <t>May
2007</t>
  </si>
  <si>
    <t>Jun
2007</t>
  </si>
  <si>
    <t>Jul
2007</t>
  </si>
  <si>
    <t>Aug
2007</t>
  </si>
  <si>
    <t>Sep
2007</t>
  </si>
  <si>
    <t>Oct
2007</t>
  </si>
  <si>
    <t>Nov
2007</t>
  </si>
  <si>
    <t>Dec
2007</t>
  </si>
  <si>
    <t>Jan
2008</t>
  </si>
  <si>
    <t>Feb
2008</t>
  </si>
  <si>
    <t>Mar
2008</t>
  </si>
  <si>
    <t>Apr
2008</t>
  </si>
  <si>
    <t>May
2008</t>
  </si>
  <si>
    <t>Jun
2008</t>
  </si>
  <si>
    <t>Jul
2008</t>
  </si>
  <si>
    <t>Aug
2008</t>
  </si>
  <si>
    <t>Sep
2008</t>
  </si>
  <si>
    <t>Oct
2008</t>
  </si>
  <si>
    <t>Nov
2008</t>
  </si>
  <si>
    <t>Dec
2008</t>
  </si>
  <si>
    <t>Jan
2009</t>
  </si>
  <si>
    <t>Feb
2009</t>
  </si>
  <si>
    <t>Mar
2009</t>
  </si>
  <si>
    <t>Apr
2009</t>
  </si>
  <si>
    <t>May
2009</t>
  </si>
  <si>
    <t>Jun
2009</t>
  </si>
  <si>
    <t>Jul
2009</t>
  </si>
  <si>
    <t>Aug
2009</t>
  </si>
  <si>
    <t>Sep
2009</t>
  </si>
  <si>
    <t>Oct
2009</t>
  </si>
  <si>
    <t>Nov
2009</t>
  </si>
  <si>
    <t>Dec
2009</t>
  </si>
  <si>
    <t>Jan
2010</t>
  </si>
  <si>
    <t>Feb
2010</t>
  </si>
  <si>
    <t>Mar
2010</t>
  </si>
  <si>
    <t>Apr
2010</t>
  </si>
  <si>
    <t>May
2010</t>
  </si>
  <si>
    <t>Jun
2010</t>
  </si>
  <si>
    <t>Jul
2010</t>
  </si>
  <si>
    <t>Aug
2010</t>
  </si>
  <si>
    <t>Sep
2010</t>
  </si>
  <si>
    <t>Oct
2010</t>
  </si>
  <si>
    <t>Nov
2010</t>
  </si>
  <si>
    <t>Dec
2010</t>
  </si>
  <si>
    <t>Jan
2011</t>
  </si>
  <si>
    <t>Feb
2011</t>
  </si>
  <si>
    <t>Mar
2011</t>
  </si>
  <si>
    <t>Apr
2011</t>
  </si>
  <si>
    <t>May
2011</t>
  </si>
  <si>
    <t>Jun
2011</t>
  </si>
  <si>
    <t>Jul
2011</t>
  </si>
  <si>
    <t>Aug
2011</t>
  </si>
  <si>
    <t>Sep
2011</t>
  </si>
  <si>
    <t>Oct
2011</t>
  </si>
  <si>
    <t>Nov
2011</t>
  </si>
  <si>
    <t>Dec
2011</t>
  </si>
  <si>
    <t>Jan
2012</t>
  </si>
  <si>
    <t>Feb
2012</t>
  </si>
  <si>
    <t>Mar
2012</t>
  </si>
  <si>
    <t>Apr
2012</t>
  </si>
  <si>
    <t>May
2012</t>
  </si>
  <si>
    <t>Jun
2012</t>
  </si>
  <si>
    <t>Jul
2012</t>
  </si>
  <si>
    <t>Aug
2012</t>
  </si>
  <si>
    <t>Sep
2012</t>
  </si>
  <si>
    <t>Oct
2012</t>
  </si>
  <si>
    <t>Nov
2012</t>
  </si>
  <si>
    <t>Dec
2012</t>
  </si>
  <si>
    <t>Jan
2013</t>
  </si>
  <si>
    <t>Feb
2013</t>
  </si>
  <si>
    <t>Mar
2013</t>
  </si>
  <si>
    <t>Apr
2013</t>
  </si>
  <si>
    <t>May
2013</t>
  </si>
  <si>
    <t>Jun
2013</t>
  </si>
  <si>
    <t>Jul
2013</t>
  </si>
  <si>
    <t>Aug
2013</t>
  </si>
  <si>
    <t>Sep
2013</t>
  </si>
  <si>
    <t>Oct
2013</t>
  </si>
  <si>
    <t>Nov
2013</t>
  </si>
  <si>
    <t>Dec
2013</t>
  </si>
  <si>
    <t>Jan
2014</t>
  </si>
  <si>
    <t>Feb
2014</t>
  </si>
  <si>
    <t>Mar
2014</t>
  </si>
  <si>
    <t>Apr
2014</t>
  </si>
  <si>
    <t>May
2014</t>
  </si>
  <si>
    <t>Jun
2014</t>
  </si>
  <si>
    <t>Jul
2014</t>
  </si>
  <si>
    <t>Aug
2014</t>
  </si>
  <si>
    <t>Sep
2014</t>
  </si>
  <si>
    <t>Oct
2014</t>
  </si>
  <si>
    <t>Nov
2014</t>
  </si>
  <si>
    <t>Dec
2014</t>
  </si>
  <si>
    <t>Jan
2015</t>
  </si>
  <si>
    <t>Feb
2015</t>
  </si>
  <si>
    <t>Mar
2015</t>
  </si>
  <si>
    <t>Apr
2015</t>
  </si>
  <si>
    <t>May
2015</t>
  </si>
  <si>
    <t>Jun
2015</t>
  </si>
  <si>
    <t>Jul
2015</t>
  </si>
  <si>
    <t>Aug
2015</t>
  </si>
  <si>
    <t>Sep
2015</t>
  </si>
  <si>
    <t>Oct
2015</t>
  </si>
  <si>
    <t>Nov
2015</t>
  </si>
  <si>
    <t>Dec
2015</t>
  </si>
  <si>
    <t>Jan
2016</t>
  </si>
  <si>
    <t>Feb
2016</t>
  </si>
  <si>
    <t>Mar
2016</t>
  </si>
  <si>
    <t>Apr
2016</t>
  </si>
  <si>
    <t>May
2016</t>
  </si>
  <si>
    <t>Jun
2016</t>
  </si>
  <si>
    <t>Jul
2016</t>
  </si>
  <si>
    <t>Aug
2016</t>
  </si>
  <si>
    <t>Sep
2016</t>
  </si>
  <si>
    <t>Oct
2016</t>
  </si>
  <si>
    <t>Nov
2016</t>
  </si>
  <si>
    <t>Dec
2016</t>
  </si>
  <si>
    <t>Jan
2017</t>
  </si>
  <si>
    <t>Feb
2017</t>
  </si>
  <si>
    <t>LNS13000000</t>
  </si>
  <si>
    <t>LNS15026639</t>
  </si>
  <si>
    <t>LNS11000000</t>
  </si>
  <si>
    <t>unemployed</t>
  </si>
  <si>
    <t>want job now</t>
  </si>
  <si>
    <t>labor force</t>
  </si>
  <si>
    <t>U3</t>
  </si>
  <si>
    <t>U5.1</t>
  </si>
  <si>
    <t>Difference</t>
  </si>
  <si>
    <t>U4</t>
  </si>
  <si>
    <t>U5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</si>
</sst>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64" formatCode="0.0"/>
    <numFmt numFmtId="165" formatCode="0.000"/>
    <numFmt numFmtId="166" formatCode="#0"/>
    <numFmt numFmtId="167" formatCode="#0.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 vertical="center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Fill="1"/>
    <xf numFmtId="2" fontId="0" fillId="0" borderId="0" xfId="0" applyNumberFormat="1" applyFill="1"/>
    <xf numFmtId="2" fontId="0" fillId="0" borderId="0" xfId="0" applyNumberFormat="1"/>
    <xf numFmtId="0" fontId="0" fillId="0" borderId="0" xfId="0" applyFill="1" applyBorder="1"/>
    <xf numFmtId="4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3" fontId="0" fillId="2" borderId="0" xfId="0" applyNumberFormat="1" applyFill="1"/>
    <xf numFmtId="0" fontId="0" fillId="0" borderId="1" xfId="0" applyBorder="1"/>
    <xf numFmtId="4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1" fontId="0" fillId="0" borderId="0" xfId="0" applyNumberFormat="1"/>
    <xf numFmtId="165" fontId="0" fillId="0" borderId="0" xfId="0" applyNumberFormat="1"/>
    <xf numFmtId="8" fontId="0" fillId="0" borderId="0" xfId="0" applyNumberFormat="1"/>
    <xf numFmtId="40" fontId="0" fillId="0" borderId="0" xfId="0" applyNumberFormat="1"/>
    <xf numFmtId="0" fontId="3" fillId="0" borderId="0" xfId="0" applyFont="1" applyFill="1"/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4" fontId="0" fillId="0" borderId="0" xfId="0" applyNumberFormat="1" applyFill="1" applyBorder="1" applyAlignment="1">
      <alignment vertical="center" wrapText="1"/>
    </xf>
    <xf numFmtId="0" fontId="4" fillId="0" borderId="0" xfId="1"/>
    <xf numFmtId="0" fontId="6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horizontal="left"/>
    </xf>
    <xf numFmtId="0" fontId="6" fillId="0" borderId="2" xfId="1" applyFont="1" applyFill="1" applyBorder="1" applyAlignment="1">
      <alignment horizontal="left" wrapText="1"/>
    </xf>
    <xf numFmtId="0" fontId="6" fillId="0" borderId="2" xfId="1" applyFont="1" applyFill="1" applyBorder="1" applyAlignment="1">
      <alignment horizontal="center" wrapText="1"/>
    </xf>
    <xf numFmtId="0" fontId="6" fillId="0" borderId="0" xfId="1" applyFont="1" applyFill="1" applyAlignment="1">
      <alignment horizontal="left"/>
    </xf>
    <xf numFmtId="166" fontId="7" fillId="0" borderId="0" xfId="1" applyNumberFormat="1" applyFont="1" applyFill="1" applyAlignment="1">
      <alignment horizontal="right"/>
    </xf>
    <xf numFmtId="166" fontId="4" fillId="0" borderId="0" xfId="1" applyNumberFormat="1"/>
    <xf numFmtId="164" fontId="4" fillId="0" borderId="0" xfId="1" applyNumberFormat="1"/>
    <xf numFmtId="167" fontId="7" fillId="0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left"/>
    </xf>
    <xf numFmtId="0" fontId="4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26.xml"/><Relationship Id="rId21" Type="http://schemas.openxmlformats.org/officeDocument/2006/relationships/chartsheet" Target="chartsheets/sheet21.xml"/><Relationship Id="rId42" Type="http://schemas.openxmlformats.org/officeDocument/2006/relationships/chartsheet" Target="chartsheets/sheet42.xml"/><Relationship Id="rId47" Type="http://schemas.openxmlformats.org/officeDocument/2006/relationships/chartsheet" Target="chartsheets/sheet47.xml"/><Relationship Id="rId63" Type="http://schemas.openxmlformats.org/officeDocument/2006/relationships/worksheet" Target="worksheets/sheet10.xml"/><Relationship Id="rId68" Type="http://schemas.openxmlformats.org/officeDocument/2006/relationships/sharedStrings" Target="sharedStrings.xml"/><Relationship Id="rId7" Type="http://schemas.openxmlformats.org/officeDocument/2006/relationships/chartsheet" Target="chartsheets/sheet7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6.xml"/><Relationship Id="rId29" Type="http://schemas.openxmlformats.org/officeDocument/2006/relationships/chartsheet" Target="chartsheets/sheet29.xml"/><Relationship Id="rId11" Type="http://schemas.openxmlformats.org/officeDocument/2006/relationships/chartsheet" Target="chartsheets/sheet11.xml"/><Relationship Id="rId24" Type="http://schemas.openxmlformats.org/officeDocument/2006/relationships/chartsheet" Target="chartsheets/sheet24.xml"/><Relationship Id="rId32" Type="http://schemas.openxmlformats.org/officeDocument/2006/relationships/chartsheet" Target="chartsheets/sheet32.xml"/><Relationship Id="rId37" Type="http://schemas.openxmlformats.org/officeDocument/2006/relationships/chartsheet" Target="chartsheets/sheet37.xml"/><Relationship Id="rId40" Type="http://schemas.openxmlformats.org/officeDocument/2006/relationships/chartsheet" Target="chartsheets/sheet40.xml"/><Relationship Id="rId45" Type="http://schemas.openxmlformats.org/officeDocument/2006/relationships/chartsheet" Target="chartsheets/sheet45.xml"/><Relationship Id="rId53" Type="http://schemas.openxmlformats.org/officeDocument/2006/relationships/chartsheet" Target="chartsheets/sheet53.xml"/><Relationship Id="rId58" Type="http://schemas.openxmlformats.org/officeDocument/2006/relationships/worksheet" Target="worksheets/sheet5.xml"/><Relationship Id="rId66" Type="http://schemas.openxmlformats.org/officeDocument/2006/relationships/theme" Target="theme/theme1.xml"/><Relationship Id="rId5" Type="http://schemas.openxmlformats.org/officeDocument/2006/relationships/chartsheet" Target="chartsheets/sheet5.xml"/><Relationship Id="rId61" Type="http://schemas.openxmlformats.org/officeDocument/2006/relationships/worksheet" Target="worksheets/sheet8.xml"/><Relationship Id="rId19" Type="http://schemas.openxmlformats.org/officeDocument/2006/relationships/chartsheet" Target="chartsheets/sheet19.xml"/><Relationship Id="rId14" Type="http://schemas.openxmlformats.org/officeDocument/2006/relationships/chartsheet" Target="chartsheets/sheet14.xml"/><Relationship Id="rId22" Type="http://schemas.openxmlformats.org/officeDocument/2006/relationships/chartsheet" Target="chartsheets/sheet22.xml"/><Relationship Id="rId27" Type="http://schemas.openxmlformats.org/officeDocument/2006/relationships/chartsheet" Target="chartsheets/sheet27.xml"/><Relationship Id="rId30" Type="http://schemas.openxmlformats.org/officeDocument/2006/relationships/chartsheet" Target="chartsheets/sheet30.xml"/><Relationship Id="rId35" Type="http://schemas.openxmlformats.org/officeDocument/2006/relationships/chartsheet" Target="chartsheets/sheet35.xml"/><Relationship Id="rId43" Type="http://schemas.openxmlformats.org/officeDocument/2006/relationships/chartsheet" Target="chartsheets/sheet43.xml"/><Relationship Id="rId48" Type="http://schemas.openxmlformats.org/officeDocument/2006/relationships/chartsheet" Target="chartsheets/sheet48.xml"/><Relationship Id="rId56" Type="http://schemas.openxmlformats.org/officeDocument/2006/relationships/worksheet" Target="worksheets/sheet3.xml"/><Relationship Id="rId64" Type="http://schemas.openxmlformats.org/officeDocument/2006/relationships/worksheet" Target="worksheets/sheet11.xml"/><Relationship Id="rId69" Type="http://schemas.openxmlformats.org/officeDocument/2006/relationships/calcChain" Target="calcChain.xml"/><Relationship Id="rId8" Type="http://schemas.openxmlformats.org/officeDocument/2006/relationships/chartsheet" Target="chartsheets/sheet8.xml"/><Relationship Id="rId51" Type="http://schemas.openxmlformats.org/officeDocument/2006/relationships/chartsheet" Target="chartsheets/sheet51.xml"/><Relationship Id="rId3" Type="http://schemas.openxmlformats.org/officeDocument/2006/relationships/chartsheet" Target="chartsheets/sheet3.xml"/><Relationship Id="rId12" Type="http://schemas.openxmlformats.org/officeDocument/2006/relationships/chartsheet" Target="chartsheets/sheet12.xml"/><Relationship Id="rId17" Type="http://schemas.openxmlformats.org/officeDocument/2006/relationships/chartsheet" Target="chartsheets/sheet17.xml"/><Relationship Id="rId25" Type="http://schemas.openxmlformats.org/officeDocument/2006/relationships/chartsheet" Target="chartsheets/sheet25.xml"/><Relationship Id="rId33" Type="http://schemas.openxmlformats.org/officeDocument/2006/relationships/chartsheet" Target="chartsheets/sheet33.xml"/><Relationship Id="rId38" Type="http://schemas.openxmlformats.org/officeDocument/2006/relationships/chartsheet" Target="chartsheets/sheet38.xml"/><Relationship Id="rId46" Type="http://schemas.openxmlformats.org/officeDocument/2006/relationships/chartsheet" Target="chartsheets/sheet46.xml"/><Relationship Id="rId59" Type="http://schemas.openxmlformats.org/officeDocument/2006/relationships/worksheet" Target="worksheets/sheet6.xml"/><Relationship Id="rId67" Type="http://schemas.openxmlformats.org/officeDocument/2006/relationships/styles" Target="styles.xml"/><Relationship Id="rId20" Type="http://schemas.openxmlformats.org/officeDocument/2006/relationships/chartsheet" Target="chartsheets/sheet20.xml"/><Relationship Id="rId41" Type="http://schemas.openxmlformats.org/officeDocument/2006/relationships/chartsheet" Target="chartsheets/sheet41.xml"/><Relationship Id="rId54" Type="http://schemas.openxmlformats.org/officeDocument/2006/relationships/worksheet" Target="worksheets/sheet1.xml"/><Relationship Id="rId62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5" Type="http://schemas.openxmlformats.org/officeDocument/2006/relationships/chartsheet" Target="chartsheets/sheet15.xml"/><Relationship Id="rId23" Type="http://schemas.openxmlformats.org/officeDocument/2006/relationships/chartsheet" Target="chartsheets/sheet23.xml"/><Relationship Id="rId28" Type="http://schemas.openxmlformats.org/officeDocument/2006/relationships/chartsheet" Target="chartsheets/sheet28.xml"/><Relationship Id="rId36" Type="http://schemas.openxmlformats.org/officeDocument/2006/relationships/chartsheet" Target="chartsheets/sheet36.xml"/><Relationship Id="rId49" Type="http://schemas.openxmlformats.org/officeDocument/2006/relationships/chartsheet" Target="chartsheets/sheet49.xml"/><Relationship Id="rId57" Type="http://schemas.openxmlformats.org/officeDocument/2006/relationships/worksheet" Target="worksheets/sheet4.xml"/><Relationship Id="rId10" Type="http://schemas.openxmlformats.org/officeDocument/2006/relationships/chartsheet" Target="chartsheets/sheet10.xml"/><Relationship Id="rId31" Type="http://schemas.openxmlformats.org/officeDocument/2006/relationships/chartsheet" Target="chartsheets/sheet31.xml"/><Relationship Id="rId44" Type="http://schemas.openxmlformats.org/officeDocument/2006/relationships/chartsheet" Target="chartsheets/sheet44.xml"/><Relationship Id="rId52" Type="http://schemas.openxmlformats.org/officeDocument/2006/relationships/chartsheet" Target="chartsheets/sheet52.xml"/><Relationship Id="rId60" Type="http://schemas.openxmlformats.org/officeDocument/2006/relationships/worksheet" Target="worksheets/sheet7.xml"/><Relationship Id="rId65" Type="http://schemas.openxmlformats.org/officeDocument/2006/relationships/worksheet" Target="worksheets/sheet12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3" Type="http://schemas.openxmlformats.org/officeDocument/2006/relationships/chartsheet" Target="chartsheets/sheet13.xml"/><Relationship Id="rId18" Type="http://schemas.openxmlformats.org/officeDocument/2006/relationships/chartsheet" Target="chartsheets/sheet18.xml"/><Relationship Id="rId39" Type="http://schemas.openxmlformats.org/officeDocument/2006/relationships/chartsheet" Target="chartsheets/sheet39.xml"/><Relationship Id="rId34" Type="http://schemas.openxmlformats.org/officeDocument/2006/relationships/chartsheet" Target="chartsheets/sheet34.xml"/><Relationship Id="rId50" Type="http://schemas.openxmlformats.org/officeDocument/2006/relationships/chartsheet" Target="chartsheets/sheet50.xml"/><Relationship Id="rId55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EmpStat!$AF$22:$AF$90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xVal>
          <c:yVal>
            <c:numRef>
              <c:f>EmpStat!$AI$22:$AI$90</c:f>
              <c:numCache>
                <c:formatCode>General</c:formatCode>
                <c:ptCount val="69"/>
                <c:pt idx="0">
                  <c:v>94.1</c:v>
                </c:pt>
                <c:pt idx="1">
                  <c:v>92</c:v>
                </c:pt>
                <c:pt idx="2">
                  <c:v>92.6</c:v>
                </c:pt>
                <c:pt idx="3">
                  <c:v>94.7</c:v>
                </c:pt>
                <c:pt idx="4">
                  <c:v>95.2</c:v>
                </c:pt>
                <c:pt idx="5">
                  <c:v>95.3</c:v>
                </c:pt>
                <c:pt idx="6">
                  <c:v>93.1</c:v>
                </c:pt>
                <c:pt idx="7">
                  <c:v>94.3</c:v>
                </c:pt>
                <c:pt idx="8">
                  <c:v>94.4</c:v>
                </c:pt>
                <c:pt idx="9">
                  <c:v>94.1</c:v>
                </c:pt>
                <c:pt idx="10">
                  <c:v>91.7</c:v>
                </c:pt>
                <c:pt idx="11">
                  <c:v>93</c:v>
                </c:pt>
                <c:pt idx="12">
                  <c:v>92.9</c:v>
                </c:pt>
                <c:pt idx="13">
                  <c:v>92</c:v>
                </c:pt>
                <c:pt idx="14">
                  <c:v>92.9</c:v>
                </c:pt>
                <c:pt idx="15">
                  <c:v>93.1</c:v>
                </c:pt>
                <c:pt idx="16">
                  <c:v>93.7</c:v>
                </c:pt>
                <c:pt idx="17">
                  <c:v>94.1</c:v>
                </c:pt>
                <c:pt idx="18">
                  <c:v>94.6</c:v>
                </c:pt>
                <c:pt idx="19">
                  <c:v>94.7</c:v>
                </c:pt>
                <c:pt idx="20">
                  <c:v>94.7</c:v>
                </c:pt>
                <c:pt idx="21">
                  <c:v>94.5</c:v>
                </c:pt>
                <c:pt idx="22">
                  <c:v>93.2</c:v>
                </c:pt>
                <c:pt idx="23">
                  <c:v>92.1</c:v>
                </c:pt>
                <c:pt idx="24">
                  <c:v>92.2</c:v>
                </c:pt>
                <c:pt idx="25">
                  <c:v>92.6</c:v>
                </c:pt>
                <c:pt idx="26">
                  <c:v>91.8</c:v>
                </c:pt>
                <c:pt idx="27">
                  <c:v>89</c:v>
                </c:pt>
                <c:pt idx="28">
                  <c:v>89.5</c:v>
                </c:pt>
                <c:pt idx="29">
                  <c:v>90.1</c:v>
                </c:pt>
                <c:pt idx="30">
                  <c:v>91</c:v>
                </c:pt>
                <c:pt idx="31">
                  <c:v>91.1</c:v>
                </c:pt>
                <c:pt idx="32">
                  <c:v>89.4</c:v>
                </c:pt>
                <c:pt idx="33">
                  <c:v>89</c:v>
                </c:pt>
                <c:pt idx="34" formatCode="0.0">
                  <c:v>86.5</c:v>
                </c:pt>
                <c:pt idx="35">
                  <c:v>86.1</c:v>
                </c:pt>
                <c:pt idx="36">
                  <c:v>88.4</c:v>
                </c:pt>
                <c:pt idx="37">
                  <c:v>88.7</c:v>
                </c:pt>
                <c:pt idx="38">
                  <c:v>88.5</c:v>
                </c:pt>
                <c:pt idx="39">
                  <c:v>89</c:v>
                </c:pt>
                <c:pt idx="40">
                  <c:v>89.5</c:v>
                </c:pt>
                <c:pt idx="41">
                  <c:v>89.9</c:v>
                </c:pt>
                <c:pt idx="42">
                  <c:v>89.1</c:v>
                </c:pt>
                <c:pt idx="43">
                  <c:v>87.5</c:v>
                </c:pt>
                <c:pt idx="44">
                  <c:v>86.8</c:v>
                </c:pt>
                <c:pt idx="45">
                  <c:v>87</c:v>
                </c:pt>
                <c:pt idx="46">
                  <c:v>87.2</c:v>
                </c:pt>
                <c:pt idx="47">
                  <c:v>87.6</c:v>
                </c:pt>
                <c:pt idx="48">
                  <c:v>87.9</c:v>
                </c:pt>
                <c:pt idx="49">
                  <c:v>88.4</c:v>
                </c:pt>
                <c:pt idx="50">
                  <c:v>88.8</c:v>
                </c:pt>
                <c:pt idx="51">
                  <c:v>89</c:v>
                </c:pt>
                <c:pt idx="52">
                  <c:v>89</c:v>
                </c:pt>
                <c:pt idx="53">
                  <c:v>87.9</c:v>
                </c:pt>
                <c:pt idx="54">
                  <c:v>86.6</c:v>
                </c:pt>
                <c:pt idx="55">
                  <c:v>85.9</c:v>
                </c:pt>
                <c:pt idx="56">
                  <c:v>86.3</c:v>
                </c:pt>
                <c:pt idx="57">
                  <c:v>86.9</c:v>
                </c:pt>
                <c:pt idx="58">
                  <c:v>87.3</c:v>
                </c:pt>
                <c:pt idx="59">
                  <c:v>87.5</c:v>
                </c:pt>
                <c:pt idx="60">
                  <c:v>86</c:v>
                </c:pt>
                <c:pt idx="61">
                  <c:v>81.5</c:v>
                </c:pt>
                <c:pt idx="62">
                  <c:v>81</c:v>
                </c:pt>
                <c:pt idx="63">
                  <c:v>81.400000000000006</c:v>
                </c:pt>
                <c:pt idx="64">
                  <c:v>82.5</c:v>
                </c:pt>
                <c:pt idx="65">
                  <c:v>82.8</c:v>
                </c:pt>
                <c:pt idx="66">
                  <c:v>83.6</c:v>
                </c:pt>
                <c:pt idx="67">
                  <c:v>84.4</c:v>
                </c:pt>
                <c:pt idx="68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E6-448E-B7E4-26E7B47C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78384"/>
        <c:axId val="207304136"/>
      </c:scatterChart>
      <c:valAx>
        <c:axId val="207478384"/>
        <c:scaling>
          <c:orientation val="minMax"/>
          <c:max val="2016"/>
          <c:min val="19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04136"/>
        <c:crosses val="autoZero"/>
        <c:crossBetween val="midCat"/>
        <c:majorUnit val="5"/>
      </c:valAx>
      <c:valAx>
        <c:axId val="207304136"/>
        <c:scaling>
          <c:orientation val="minMax"/>
          <c:max val="100"/>
          <c:min val="7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7838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1"/>
          <c:tx>
            <c:strRef>
              <c:f>NILFLY!$F$3</c:f>
              <c:strCache>
                <c:ptCount val="1"/>
                <c:pt idx="0">
                  <c:v>Couldn't Find Work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xVal>
          <c:yVal>
            <c:numRef>
              <c:f>NILFLY!$F$4:$F$50</c:f>
              <c:numCache>
                <c:formatCode>General</c:formatCode>
                <c:ptCount val="47"/>
                <c:pt idx="0">
                  <c:v>1.38</c:v>
                </c:pt>
                <c:pt idx="1">
                  <c:v>1.752</c:v>
                </c:pt>
                <c:pt idx="2">
                  <c:v>1.456</c:v>
                </c:pt>
                <c:pt idx="3">
                  <c:v>2.4220000000000002</c:v>
                </c:pt>
                <c:pt idx="4">
                  <c:v>1.544</c:v>
                </c:pt>
                <c:pt idx="5">
                  <c:v>1.8919999999999999</c:v>
                </c:pt>
                <c:pt idx="6">
                  <c:v>2.08</c:v>
                </c:pt>
                <c:pt idx="7">
                  <c:v>2.1240000000000001</c:v>
                </c:pt>
                <c:pt idx="8">
                  <c:v>2.7010000000000001</c:v>
                </c:pt>
                <c:pt idx="9">
                  <c:v>3.722</c:v>
                </c:pt>
                <c:pt idx="10">
                  <c:v>2.9340000000000002</c:v>
                </c:pt>
                <c:pt idx="11">
                  <c:v>2.5049999999999999</c:v>
                </c:pt>
                <c:pt idx="12">
                  <c:v>2.75</c:v>
                </c:pt>
                <c:pt idx="13">
                  <c:v>4.944</c:v>
                </c:pt>
                <c:pt idx="14">
                  <c:v>7.0359999999999996</c:v>
                </c:pt>
                <c:pt idx="15">
                  <c:v>13.48</c:v>
                </c:pt>
                <c:pt idx="16">
                  <c:v>13.38</c:v>
                </c:pt>
                <c:pt idx="17">
                  <c:v>10.32</c:v>
                </c:pt>
                <c:pt idx="18">
                  <c:v>10.94</c:v>
                </c:pt>
                <c:pt idx="19">
                  <c:v>10.210000000000001</c:v>
                </c:pt>
                <c:pt idx="20">
                  <c:v>8.67</c:v>
                </c:pt>
                <c:pt idx="21">
                  <c:v>9.0310000000000006</c:v>
                </c:pt>
                <c:pt idx="22">
                  <c:v>7.7409999999999997</c:v>
                </c:pt>
                <c:pt idx="23">
                  <c:v>8.1839999999999993</c:v>
                </c:pt>
                <c:pt idx="24">
                  <c:v>10.51</c:v>
                </c:pt>
                <c:pt idx="25">
                  <c:v>12.06</c:v>
                </c:pt>
                <c:pt idx="26">
                  <c:v>5.8570000000000002</c:v>
                </c:pt>
                <c:pt idx="27">
                  <c:v>6.1710000000000003</c:v>
                </c:pt>
                <c:pt idx="28">
                  <c:v>5.101</c:v>
                </c:pt>
                <c:pt idx="29">
                  <c:v>5.3639999999999999</c:v>
                </c:pt>
                <c:pt idx="30">
                  <c:v>4.0049999999999999</c:v>
                </c:pt>
                <c:pt idx="31">
                  <c:v>3.8679999999999999</c:v>
                </c:pt>
                <c:pt idx="32">
                  <c:v>3.3959999999999999</c:v>
                </c:pt>
                <c:pt idx="33">
                  <c:v>3.2869999999999999</c:v>
                </c:pt>
                <c:pt idx="34">
                  <c:v>2.8759999999999999</c:v>
                </c:pt>
                <c:pt idx="35">
                  <c:v>5.1749999999999998</c:v>
                </c:pt>
                <c:pt idx="36">
                  <c:v>4.41</c:v>
                </c:pt>
                <c:pt idx="37">
                  <c:v>5.6239999999999997</c:v>
                </c:pt>
                <c:pt idx="38">
                  <c:v>4.6909999999999998</c:v>
                </c:pt>
                <c:pt idx="39">
                  <c:v>4.9969999999999999</c:v>
                </c:pt>
                <c:pt idx="40">
                  <c:v>4.3259999999999996</c:v>
                </c:pt>
                <c:pt idx="41">
                  <c:v>6.4269999999999996</c:v>
                </c:pt>
                <c:pt idx="42">
                  <c:v>12.2</c:v>
                </c:pt>
                <c:pt idx="43">
                  <c:v>12.08</c:v>
                </c:pt>
                <c:pt idx="44">
                  <c:v>10.039999999999999</c:v>
                </c:pt>
                <c:pt idx="45">
                  <c:v>9.7590000000000003</c:v>
                </c:pt>
                <c:pt idx="46">
                  <c:v>7.2510000000000003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B9-4440-BCB0-7A2DC0BC2D3E}"/>
            </c:ext>
          </c:extLst>
        </c:ser>
        <c:ser>
          <c:idx val="1"/>
          <c:order val="2"/>
          <c:tx>
            <c:strRef>
              <c:f>NILFLY!$C$3</c:f>
              <c:strCache>
                <c:ptCount val="1"/>
                <c:pt idx="0">
                  <c:v>Retired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xVal>
          <c:yVal>
            <c:numRef>
              <c:f>NILFLY!$C$4:$C$50</c:f>
              <c:numCache>
                <c:formatCode>General</c:formatCode>
                <c:ptCount val="47"/>
                <c:pt idx="0">
                  <c:v>8.1950000000000003</c:v>
                </c:pt>
                <c:pt idx="1">
                  <c:v>7.1779999999999999</c:v>
                </c:pt>
                <c:pt idx="2">
                  <c:v>6.3049999999999997</c:v>
                </c:pt>
                <c:pt idx="3">
                  <c:v>6.6159999999999997</c:v>
                </c:pt>
                <c:pt idx="4">
                  <c:v>5.8929999999999998</c:v>
                </c:pt>
                <c:pt idx="5">
                  <c:v>6.8630000000000004</c:v>
                </c:pt>
                <c:pt idx="6">
                  <c:v>7.1890000000000001</c:v>
                </c:pt>
                <c:pt idx="7">
                  <c:v>6.9969999999999999</c:v>
                </c:pt>
                <c:pt idx="8">
                  <c:v>5.8159999999999998</c:v>
                </c:pt>
                <c:pt idx="9">
                  <c:v>4.79</c:v>
                </c:pt>
                <c:pt idx="10">
                  <c:v>6.26</c:v>
                </c:pt>
                <c:pt idx="11">
                  <c:v>5.8339999999999996</c:v>
                </c:pt>
                <c:pt idx="12">
                  <c:v>7.1390000000000002</c:v>
                </c:pt>
                <c:pt idx="13">
                  <c:v>5.234</c:v>
                </c:pt>
                <c:pt idx="14">
                  <c:v>7.2169999999999996</c:v>
                </c:pt>
                <c:pt idx="15">
                  <c:v>6.0389999999999997</c:v>
                </c:pt>
                <c:pt idx="16">
                  <c:v>5.2409999999999997</c:v>
                </c:pt>
                <c:pt idx="17">
                  <c:v>6.0519999999999996</c:v>
                </c:pt>
                <c:pt idx="18">
                  <c:v>6.4219999999999997</c:v>
                </c:pt>
                <c:pt idx="19">
                  <c:v>5.65</c:v>
                </c:pt>
                <c:pt idx="20">
                  <c:v>6.6740000000000004</c:v>
                </c:pt>
                <c:pt idx="21">
                  <c:v>5.8449999999999998</c:v>
                </c:pt>
                <c:pt idx="22">
                  <c:v>5.7469999999999999</c:v>
                </c:pt>
                <c:pt idx="23">
                  <c:v>4.9660000000000002</c:v>
                </c:pt>
                <c:pt idx="24">
                  <c:v>5.8529999999999998</c:v>
                </c:pt>
                <c:pt idx="25">
                  <c:v>4.9290000000000003</c:v>
                </c:pt>
                <c:pt idx="26">
                  <c:v>4.4729999999999999</c:v>
                </c:pt>
                <c:pt idx="27">
                  <c:v>5.3109999999999999</c:v>
                </c:pt>
                <c:pt idx="28">
                  <c:v>6.3120000000000003</c:v>
                </c:pt>
                <c:pt idx="29">
                  <c:v>4.6529999999999996</c:v>
                </c:pt>
                <c:pt idx="30">
                  <c:v>7.9249999999999998</c:v>
                </c:pt>
                <c:pt idx="31">
                  <c:v>8.6389999999999993</c:v>
                </c:pt>
                <c:pt idx="32">
                  <c:v>8.1859999999999999</c:v>
                </c:pt>
                <c:pt idx="33">
                  <c:v>8.2729999999999997</c:v>
                </c:pt>
                <c:pt idx="34">
                  <c:v>10.14</c:v>
                </c:pt>
                <c:pt idx="35">
                  <c:v>9.5779999999999994</c:v>
                </c:pt>
                <c:pt idx="36">
                  <c:v>9.4860000000000007</c:v>
                </c:pt>
                <c:pt idx="37">
                  <c:v>8.141</c:v>
                </c:pt>
                <c:pt idx="38">
                  <c:v>9.1020000000000003</c:v>
                </c:pt>
                <c:pt idx="39">
                  <c:v>8.91</c:v>
                </c:pt>
                <c:pt idx="40">
                  <c:v>10.8</c:v>
                </c:pt>
                <c:pt idx="41">
                  <c:v>9.4789999999999992</c:v>
                </c:pt>
                <c:pt idx="42">
                  <c:v>8.2070000000000007</c:v>
                </c:pt>
                <c:pt idx="43">
                  <c:v>7.6829999999999998</c:v>
                </c:pt>
                <c:pt idx="44">
                  <c:v>8.7970000000000006</c:v>
                </c:pt>
                <c:pt idx="45">
                  <c:v>9.2149999999999999</c:v>
                </c:pt>
                <c:pt idx="46">
                  <c:v>9.1959999999999997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B9-4440-BCB0-7A2DC0BC2D3E}"/>
            </c:ext>
          </c:extLst>
        </c:ser>
        <c:ser>
          <c:idx val="2"/>
          <c:order val="3"/>
          <c:tx>
            <c:strRef>
              <c:f>NILFLY!$D$3</c:f>
              <c:strCache>
                <c:ptCount val="1"/>
                <c:pt idx="0">
                  <c:v>Going to School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xVal>
          <c:yVal>
            <c:numRef>
              <c:f>NILFLY!$D$4:$D$50</c:f>
              <c:numCache>
                <c:formatCode>General</c:formatCode>
                <c:ptCount val="47"/>
                <c:pt idx="0">
                  <c:v>7.9710000000000001</c:v>
                </c:pt>
                <c:pt idx="1">
                  <c:v>8.1329999999999991</c:v>
                </c:pt>
                <c:pt idx="2">
                  <c:v>9.94</c:v>
                </c:pt>
                <c:pt idx="3">
                  <c:v>11.24</c:v>
                </c:pt>
                <c:pt idx="4">
                  <c:v>9.9149999999999991</c:v>
                </c:pt>
                <c:pt idx="5">
                  <c:v>13.06</c:v>
                </c:pt>
                <c:pt idx="6">
                  <c:v>10.44</c:v>
                </c:pt>
                <c:pt idx="7">
                  <c:v>9.4030000000000005</c:v>
                </c:pt>
                <c:pt idx="8">
                  <c:v>11.13</c:v>
                </c:pt>
                <c:pt idx="9">
                  <c:v>11.1</c:v>
                </c:pt>
                <c:pt idx="10">
                  <c:v>9.9600000000000009</c:v>
                </c:pt>
                <c:pt idx="11">
                  <c:v>10.43</c:v>
                </c:pt>
                <c:pt idx="12">
                  <c:v>11.72</c:v>
                </c:pt>
                <c:pt idx="13">
                  <c:v>13.09</c:v>
                </c:pt>
                <c:pt idx="14">
                  <c:v>12.14</c:v>
                </c:pt>
                <c:pt idx="15">
                  <c:v>12.28</c:v>
                </c:pt>
                <c:pt idx="16">
                  <c:v>14.4</c:v>
                </c:pt>
                <c:pt idx="17">
                  <c:v>13.06</c:v>
                </c:pt>
                <c:pt idx="18">
                  <c:v>11.74</c:v>
                </c:pt>
                <c:pt idx="19">
                  <c:v>12.18</c:v>
                </c:pt>
                <c:pt idx="20">
                  <c:v>11.76</c:v>
                </c:pt>
                <c:pt idx="21">
                  <c:v>13.5</c:v>
                </c:pt>
                <c:pt idx="22">
                  <c:v>11.06</c:v>
                </c:pt>
                <c:pt idx="23">
                  <c:v>9.1189999999999998</c:v>
                </c:pt>
                <c:pt idx="24">
                  <c:v>11.04</c:v>
                </c:pt>
                <c:pt idx="25">
                  <c:v>10.199999999999999</c:v>
                </c:pt>
                <c:pt idx="26">
                  <c:v>9.7609999999999992</c:v>
                </c:pt>
                <c:pt idx="27">
                  <c:v>10.1</c:v>
                </c:pt>
                <c:pt idx="28">
                  <c:v>9.3759999999999994</c:v>
                </c:pt>
                <c:pt idx="29">
                  <c:v>9.8620000000000001</c:v>
                </c:pt>
                <c:pt idx="30">
                  <c:v>9.3800000000000008</c:v>
                </c:pt>
                <c:pt idx="31">
                  <c:v>8.9350000000000005</c:v>
                </c:pt>
                <c:pt idx="32">
                  <c:v>9.0459999999999994</c:v>
                </c:pt>
                <c:pt idx="33">
                  <c:v>9.0129999999999999</c:v>
                </c:pt>
                <c:pt idx="34">
                  <c:v>10.45</c:v>
                </c:pt>
                <c:pt idx="35">
                  <c:v>11.58</c:v>
                </c:pt>
                <c:pt idx="36">
                  <c:v>11.46</c:v>
                </c:pt>
                <c:pt idx="37">
                  <c:v>10.18</c:v>
                </c:pt>
                <c:pt idx="38">
                  <c:v>9.8279999999999994</c:v>
                </c:pt>
                <c:pt idx="39">
                  <c:v>9.9459999999999997</c:v>
                </c:pt>
                <c:pt idx="40">
                  <c:v>12.95</c:v>
                </c:pt>
                <c:pt idx="41">
                  <c:v>10.65</c:v>
                </c:pt>
                <c:pt idx="42">
                  <c:v>10.48</c:v>
                </c:pt>
                <c:pt idx="43">
                  <c:v>13.93</c:v>
                </c:pt>
                <c:pt idx="44">
                  <c:v>14.45</c:v>
                </c:pt>
                <c:pt idx="45">
                  <c:v>13.96</c:v>
                </c:pt>
                <c:pt idx="46">
                  <c:v>14.64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B9-4440-BCB0-7A2DC0BC2D3E}"/>
            </c:ext>
          </c:extLst>
        </c:ser>
        <c:ser>
          <c:idx val="3"/>
          <c:order val="4"/>
          <c:tx>
            <c:strRef>
              <c:f>NILFLY!$E$3</c:f>
              <c:strCache>
                <c:ptCount val="1"/>
                <c:pt idx="0">
                  <c:v>Taking Care of Home/Family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xVal>
          <c:yVal>
            <c:numRef>
              <c:f>NILFLY!$E$4:$E$50</c:f>
              <c:numCache>
                <c:formatCode>General</c:formatCode>
                <c:ptCount val="47"/>
                <c:pt idx="0">
                  <c:v>1.3180000000000001</c:v>
                </c:pt>
                <c:pt idx="1">
                  <c:v>2.4129999999999998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1.841</c:v>
                </c:pt>
                <c:pt idx="9">
                  <c:v>1.8680000000000001</c:v>
                </c:pt>
                <c:pt idx="10">
                  <c:v>2.1949999999999998</c:v>
                </c:pt>
                <c:pt idx="11">
                  <c:v>2.8149999999999999</c:v>
                </c:pt>
                <c:pt idx="12">
                  <c:v>2.0739999999999998</c:v>
                </c:pt>
                <c:pt idx="13">
                  <c:v>2.488</c:v>
                </c:pt>
                <c:pt idx="14">
                  <c:v>2.8780000000000001</c:v>
                </c:pt>
                <c:pt idx="15">
                  <c:v>3.23</c:v>
                </c:pt>
                <c:pt idx="16">
                  <c:v>3.3220000000000001</c:v>
                </c:pt>
                <c:pt idx="17">
                  <c:v>2.61</c:v>
                </c:pt>
                <c:pt idx="18">
                  <c:v>2.6339999999999999</c:v>
                </c:pt>
                <c:pt idx="19">
                  <c:v>3.5129999999999999</c:v>
                </c:pt>
                <c:pt idx="20">
                  <c:v>4.3209999999999997</c:v>
                </c:pt>
                <c:pt idx="21">
                  <c:v>3.5059999999999998</c:v>
                </c:pt>
                <c:pt idx="22">
                  <c:v>3.9660000000000002</c:v>
                </c:pt>
                <c:pt idx="23">
                  <c:v>4.5030000000000001</c:v>
                </c:pt>
                <c:pt idx="24">
                  <c:v>4.6269999999999998</c:v>
                </c:pt>
                <c:pt idx="25">
                  <c:v>5.431</c:v>
                </c:pt>
                <c:pt idx="26">
                  <c:v>6.3780000000000001</c:v>
                </c:pt>
                <c:pt idx="27">
                  <c:v>6.8079999999999998</c:v>
                </c:pt>
                <c:pt idx="28">
                  <c:v>7.6369999999999996</c:v>
                </c:pt>
                <c:pt idx="29">
                  <c:v>8.4529999999999994</c:v>
                </c:pt>
                <c:pt idx="30">
                  <c:v>8.4719999999999995</c:v>
                </c:pt>
                <c:pt idx="31">
                  <c:v>7.9889999999999999</c:v>
                </c:pt>
                <c:pt idx="32">
                  <c:v>7.8949999999999996</c:v>
                </c:pt>
                <c:pt idx="33">
                  <c:v>7.6589999999999998</c:v>
                </c:pt>
                <c:pt idx="34">
                  <c:v>8.782</c:v>
                </c:pt>
                <c:pt idx="35">
                  <c:v>8.9809999999999999</c:v>
                </c:pt>
                <c:pt idx="36">
                  <c:v>8.2949999999999999</c:v>
                </c:pt>
                <c:pt idx="37">
                  <c:v>10.31</c:v>
                </c:pt>
                <c:pt idx="38">
                  <c:v>11.81</c:v>
                </c:pt>
                <c:pt idx="39">
                  <c:v>10.42</c:v>
                </c:pt>
                <c:pt idx="40">
                  <c:v>10.56</c:v>
                </c:pt>
                <c:pt idx="41">
                  <c:v>10.029999999999999</c:v>
                </c:pt>
                <c:pt idx="42">
                  <c:v>9.8209999999999997</c:v>
                </c:pt>
                <c:pt idx="43">
                  <c:v>9.2530000000000001</c:v>
                </c:pt>
                <c:pt idx="44">
                  <c:v>10.07</c:v>
                </c:pt>
                <c:pt idx="45">
                  <c:v>11.41</c:v>
                </c:pt>
                <c:pt idx="46">
                  <c:v>10.59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B9-4440-BCB0-7A2DC0BC2D3E}"/>
            </c:ext>
          </c:extLst>
        </c:ser>
        <c:ser>
          <c:idx val="5"/>
          <c:order val="5"/>
          <c:tx>
            <c:strRef>
              <c:f>NILFLY!$G$3</c:f>
              <c:strCache>
                <c:ptCount val="1"/>
                <c:pt idx="0">
                  <c:v>Other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xVal>
          <c:yVal>
            <c:numRef>
              <c:f>NILFLY!$G$4:$G$50</c:f>
              <c:numCache>
                <c:formatCode>General</c:formatCode>
                <c:ptCount val="47"/>
                <c:pt idx="0">
                  <c:v>7.3579999999999997</c:v>
                </c:pt>
                <c:pt idx="1">
                  <c:v>7.21</c:v>
                </c:pt>
                <c:pt idx="2">
                  <c:v>7.032</c:v>
                </c:pt>
                <c:pt idx="3">
                  <c:v>10.92</c:v>
                </c:pt>
                <c:pt idx="4">
                  <c:v>10.58</c:v>
                </c:pt>
                <c:pt idx="5">
                  <c:v>9.1910000000000007</c:v>
                </c:pt>
                <c:pt idx="6">
                  <c:v>7.3070000000000004</c:v>
                </c:pt>
                <c:pt idx="7">
                  <c:v>4.6369999999999996</c:v>
                </c:pt>
                <c:pt idx="8">
                  <c:v>4.0060000000000002</c:v>
                </c:pt>
                <c:pt idx="9">
                  <c:v>7.3079999999999998</c:v>
                </c:pt>
                <c:pt idx="10">
                  <c:v>9.7899999999999991</c:v>
                </c:pt>
                <c:pt idx="11">
                  <c:v>11.9</c:v>
                </c:pt>
                <c:pt idx="12">
                  <c:v>6.6020000000000003</c:v>
                </c:pt>
                <c:pt idx="13">
                  <c:v>7.6539999999999999</c:v>
                </c:pt>
                <c:pt idx="14">
                  <c:v>7.258</c:v>
                </c:pt>
                <c:pt idx="15">
                  <c:v>8.0960000000000001</c:v>
                </c:pt>
                <c:pt idx="16">
                  <c:v>7.2830000000000004</c:v>
                </c:pt>
                <c:pt idx="17">
                  <c:v>7.1289999999999996</c:v>
                </c:pt>
                <c:pt idx="18">
                  <c:v>8.6769999999999996</c:v>
                </c:pt>
                <c:pt idx="19">
                  <c:v>8.8640000000000008</c:v>
                </c:pt>
                <c:pt idx="20">
                  <c:v>10.54</c:v>
                </c:pt>
                <c:pt idx="21">
                  <c:v>7.8959999999999999</c:v>
                </c:pt>
                <c:pt idx="22">
                  <c:v>10.9</c:v>
                </c:pt>
                <c:pt idx="23">
                  <c:v>10.59</c:v>
                </c:pt>
                <c:pt idx="24">
                  <c:v>8.4510000000000005</c:v>
                </c:pt>
                <c:pt idx="25">
                  <c:v>9.3870000000000005</c:v>
                </c:pt>
                <c:pt idx="26">
                  <c:v>8.9030000000000005</c:v>
                </c:pt>
                <c:pt idx="27">
                  <c:v>8.06</c:v>
                </c:pt>
                <c:pt idx="28">
                  <c:v>8.484</c:v>
                </c:pt>
                <c:pt idx="29">
                  <c:v>9.0809999999999995</c:v>
                </c:pt>
                <c:pt idx="30">
                  <c:v>7.2050000000000001</c:v>
                </c:pt>
                <c:pt idx="31">
                  <c:v>7.0149999999999997</c:v>
                </c:pt>
                <c:pt idx="32">
                  <c:v>7.806</c:v>
                </c:pt>
                <c:pt idx="33">
                  <c:v>8.5549999999999997</c:v>
                </c:pt>
                <c:pt idx="34">
                  <c:v>7.63</c:v>
                </c:pt>
                <c:pt idx="35">
                  <c:v>8.2919999999999998</c:v>
                </c:pt>
                <c:pt idx="36">
                  <c:v>6.9729999999999999</c:v>
                </c:pt>
                <c:pt idx="37">
                  <c:v>7.7510000000000003</c:v>
                </c:pt>
                <c:pt idx="38">
                  <c:v>7.95</c:v>
                </c:pt>
                <c:pt idx="39">
                  <c:v>8.7330000000000005</c:v>
                </c:pt>
                <c:pt idx="40">
                  <c:v>7.2880000000000003</c:v>
                </c:pt>
                <c:pt idx="41">
                  <c:v>6.0709999999999997</c:v>
                </c:pt>
                <c:pt idx="42">
                  <c:v>6.1219999999999999</c:v>
                </c:pt>
                <c:pt idx="43">
                  <c:v>5.8869999999999996</c:v>
                </c:pt>
                <c:pt idx="44">
                  <c:v>6.2939999999999996</c:v>
                </c:pt>
                <c:pt idx="45">
                  <c:v>5.12</c:v>
                </c:pt>
                <c:pt idx="46">
                  <c:v>6.3170000000000002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B9-4440-BCB0-7A2DC0BC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06672"/>
        <c:axId val="238507064"/>
      </c:scatterChart>
      <c:scatterChart>
        <c:scatterStyle val="lineMarker"/>
        <c:varyColors val="0"/>
        <c:ser>
          <c:idx val="0"/>
          <c:order val="0"/>
          <c:tx>
            <c:v>Ill/Disabled (Right Axis)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xVal>
          <c:yVal>
            <c:numRef>
              <c:f>NILFLY!$B$4:$B$50</c:f>
              <c:numCache>
                <c:formatCode>General</c:formatCode>
                <c:ptCount val="47"/>
                <c:pt idx="0">
                  <c:v>73.78</c:v>
                </c:pt>
                <c:pt idx="1">
                  <c:v>73.31</c:v>
                </c:pt>
                <c:pt idx="2">
                  <c:v>75.27</c:v>
                </c:pt>
                <c:pt idx="3">
                  <c:v>68.8</c:v>
                </c:pt>
                <c:pt idx="4">
                  <c:v>72.069999999999993</c:v>
                </c:pt>
                <c:pt idx="5">
                  <c:v>68.989999999999995</c:v>
                </c:pt>
                <c:pt idx="6">
                  <c:v>72.98</c:v>
                </c:pt>
                <c:pt idx="7">
                  <c:v>76.84</c:v>
                </c:pt>
                <c:pt idx="8">
                  <c:v>74.510000000000005</c:v>
                </c:pt>
                <c:pt idx="9">
                  <c:v>71.209999999999994</c:v>
                </c:pt>
                <c:pt idx="10">
                  <c:v>68.86</c:v>
                </c:pt>
                <c:pt idx="11">
                  <c:v>66.510000000000005</c:v>
                </c:pt>
                <c:pt idx="12">
                  <c:v>69.72</c:v>
                </c:pt>
                <c:pt idx="13">
                  <c:v>66.59</c:v>
                </c:pt>
                <c:pt idx="14">
                  <c:v>63.47</c:v>
                </c:pt>
                <c:pt idx="15">
                  <c:v>56.87</c:v>
                </c:pt>
                <c:pt idx="16">
                  <c:v>56.37</c:v>
                </c:pt>
                <c:pt idx="17">
                  <c:v>60.83</c:v>
                </c:pt>
                <c:pt idx="18">
                  <c:v>59.58</c:v>
                </c:pt>
                <c:pt idx="19">
                  <c:v>59.58</c:v>
                </c:pt>
                <c:pt idx="20">
                  <c:v>58.03</c:v>
                </c:pt>
                <c:pt idx="21">
                  <c:v>60.22</c:v>
                </c:pt>
                <c:pt idx="22">
                  <c:v>60.59</c:v>
                </c:pt>
                <c:pt idx="23">
                  <c:v>62.64</c:v>
                </c:pt>
                <c:pt idx="24">
                  <c:v>59.53</c:v>
                </c:pt>
                <c:pt idx="25">
                  <c:v>58</c:v>
                </c:pt>
                <c:pt idx="26">
                  <c:v>64.63</c:v>
                </c:pt>
                <c:pt idx="27">
                  <c:v>63.55</c:v>
                </c:pt>
                <c:pt idx="28">
                  <c:v>63.09</c:v>
                </c:pt>
                <c:pt idx="29">
                  <c:v>62.59</c:v>
                </c:pt>
                <c:pt idx="30">
                  <c:v>63.01</c:v>
                </c:pt>
                <c:pt idx="31">
                  <c:v>63.55</c:v>
                </c:pt>
                <c:pt idx="32">
                  <c:v>63.67</c:v>
                </c:pt>
                <c:pt idx="33">
                  <c:v>63.21</c:v>
                </c:pt>
                <c:pt idx="34">
                  <c:v>60.13</c:v>
                </c:pt>
                <c:pt idx="35">
                  <c:v>56.39</c:v>
                </c:pt>
                <c:pt idx="36">
                  <c:v>59.38</c:v>
                </c:pt>
                <c:pt idx="37">
                  <c:v>57.99</c:v>
                </c:pt>
                <c:pt idx="38">
                  <c:v>56.62</c:v>
                </c:pt>
                <c:pt idx="39">
                  <c:v>56.99</c:v>
                </c:pt>
                <c:pt idx="40">
                  <c:v>54.08</c:v>
                </c:pt>
                <c:pt idx="41">
                  <c:v>57.34</c:v>
                </c:pt>
                <c:pt idx="42">
                  <c:v>53.16</c:v>
                </c:pt>
                <c:pt idx="43">
                  <c:v>51.17</c:v>
                </c:pt>
                <c:pt idx="44">
                  <c:v>50.34</c:v>
                </c:pt>
                <c:pt idx="45">
                  <c:v>50.54</c:v>
                </c:pt>
                <c:pt idx="46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B9-4440-BCB0-7A2DC0BC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07848"/>
        <c:axId val="238507456"/>
      </c:scatterChart>
      <c:valAx>
        <c:axId val="238506672"/>
        <c:scaling>
          <c:orientation val="minMax"/>
          <c:max val="2015"/>
          <c:min val="196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07064"/>
        <c:crosses val="autoZero"/>
        <c:crossBetween val="midCat"/>
      </c:valAx>
      <c:valAx>
        <c:axId val="23850706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06672"/>
        <c:crosses val="autoZero"/>
        <c:crossBetween val="midCat"/>
        <c:majorUnit val="4"/>
      </c:valAx>
      <c:valAx>
        <c:axId val="238507456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07848"/>
        <c:crosses val="max"/>
        <c:crossBetween val="midCat"/>
        <c:majorUnit val="16"/>
      </c:valAx>
      <c:valAx>
        <c:axId val="238507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507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NILFLY!$J$3</c:f>
              <c:strCache>
                <c:ptCount val="1"/>
                <c:pt idx="0">
                  <c:v>Ill/Disabled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cat>
          <c:val>
            <c:numRef>
              <c:f>NILFLY!$J$4:$J$50</c:f>
              <c:numCache>
                <c:formatCode>0.0</c:formatCode>
                <c:ptCount val="47"/>
                <c:pt idx="0">
                  <c:v>1.5921723999999999</c:v>
                </c:pt>
                <c:pt idx="1">
                  <c:v>1.8122232000000003</c:v>
                </c:pt>
                <c:pt idx="2">
                  <c:v>1.9773428999999996</c:v>
                </c:pt>
                <c:pt idx="3">
                  <c:v>2.0289119999999996</c:v>
                </c:pt>
                <c:pt idx="4">
                  <c:v>2.3494819999999996</c:v>
                </c:pt>
                <c:pt idx="5">
                  <c:v>2.2987467999999995</c:v>
                </c:pt>
                <c:pt idx="6">
                  <c:v>2.6491739999999999</c:v>
                </c:pt>
                <c:pt idx="7">
                  <c:v>3.0036756000000002</c:v>
                </c:pt>
                <c:pt idx="8">
                  <c:v>3.2829106000000001</c:v>
                </c:pt>
                <c:pt idx="9">
                  <c:v>3.0784083</c:v>
                </c:pt>
                <c:pt idx="10">
                  <c:v>2.9995415999999997</c:v>
                </c:pt>
                <c:pt idx="11">
                  <c:v>2.7461978999999999</c:v>
                </c:pt>
                <c:pt idx="12">
                  <c:v>2.9610084000000003</c:v>
                </c:pt>
                <c:pt idx="13">
                  <c:v>3.1417162000000003</c:v>
                </c:pt>
                <c:pt idx="14">
                  <c:v>3.0357701000000006</c:v>
                </c:pt>
                <c:pt idx="15">
                  <c:v>2.9236866999999997</c:v>
                </c:pt>
                <c:pt idx="16">
                  <c:v>3.0811842</c:v>
                </c:pt>
                <c:pt idx="17">
                  <c:v>3.1917500999999997</c:v>
                </c:pt>
                <c:pt idx="18">
                  <c:v>3.1654853999999997</c:v>
                </c:pt>
                <c:pt idx="19">
                  <c:v>3.0075984</c:v>
                </c:pt>
                <c:pt idx="20">
                  <c:v>3.1608941000000002</c:v>
                </c:pt>
                <c:pt idx="21">
                  <c:v>3.2843987999999995</c:v>
                </c:pt>
                <c:pt idx="22">
                  <c:v>3.1858222</c:v>
                </c:pt>
                <c:pt idx="23">
                  <c:v>3.376296</c:v>
                </c:pt>
                <c:pt idx="24">
                  <c:v>3.5450115000000002</c:v>
                </c:pt>
                <c:pt idx="25">
                  <c:v>3.7270799999999999</c:v>
                </c:pt>
                <c:pt idx="26">
                  <c:v>4.4219846</c:v>
                </c:pt>
                <c:pt idx="27">
                  <c:v>4.4586679999999994</c:v>
                </c:pt>
                <c:pt idx="28">
                  <c:v>4.4352270000000003</c:v>
                </c:pt>
                <c:pt idx="29">
                  <c:v>4.4301202000000002</c:v>
                </c:pt>
                <c:pt idx="30">
                  <c:v>4.3130344999999997</c:v>
                </c:pt>
                <c:pt idx="31">
                  <c:v>4.6130944999999999</c:v>
                </c:pt>
                <c:pt idx="32">
                  <c:v>4.5065626000000005</c:v>
                </c:pt>
                <c:pt idx="33">
                  <c:v>4.5738756</c:v>
                </c:pt>
                <c:pt idx="34">
                  <c:v>4.6612776</c:v>
                </c:pt>
                <c:pt idx="35">
                  <c:v>4.5912738000000006</c:v>
                </c:pt>
                <c:pt idx="36">
                  <c:v>5.3436062</c:v>
                </c:pt>
                <c:pt idx="37">
                  <c:v>5.3466780000000007</c:v>
                </c:pt>
                <c:pt idx="38">
                  <c:v>4.9831262000000001</c:v>
                </c:pt>
                <c:pt idx="39">
                  <c:v>4.9911842000000002</c:v>
                </c:pt>
                <c:pt idx="40">
                  <c:v>4.9277695999999995</c:v>
                </c:pt>
                <c:pt idx="41">
                  <c:v>5.3320466</c:v>
                </c:pt>
                <c:pt idx="42">
                  <c:v>5.2383863999999996</c:v>
                </c:pt>
                <c:pt idx="43">
                  <c:v>5.4803070000000007</c:v>
                </c:pt>
                <c:pt idx="44">
                  <c:v>5.6179440000000005</c:v>
                </c:pt>
                <c:pt idx="45">
                  <c:v>5.4583199999999996</c:v>
                </c:pt>
                <c:pt idx="46">
                  <c:v>5.9696000000000007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4-4365-B0D4-3422DC69DDE8}"/>
            </c:ext>
          </c:extLst>
        </c:ser>
        <c:ser>
          <c:idx val="4"/>
          <c:order val="1"/>
          <c:tx>
            <c:strRef>
              <c:f>NILFLY!$N$3</c:f>
              <c:strCache>
                <c:ptCount val="1"/>
                <c:pt idx="0">
                  <c:v>Couldn't Find Work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cat>
          <c:val>
            <c:numRef>
              <c:f>NILFLY!$N$4:$N$50</c:f>
              <c:numCache>
                <c:formatCode>0.0</c:formatCode>
                <c:ptCount val="47"/>
                <c:pt idx="0">
                  <c:v>2.9780399999999999E-2</c:v>
                </c:pt>
                <c:pt idx="1">
                  <c:v>4.3309440000000005E-2</c:v>
                </c:pt>
                <c:pt idx="2">
                  <c:v>3.8249119999999998E-2</c:v>
                </c:pt>
                <c:pt idx="3">
                  <c:v>7.1424780000000007E-2</c:v>
                </c:pt>
                <c:pt idx="4">
                  <c:v>5.0334400000000001E-2</c:v>
                </c:pt>
                <c:pt idx="5">
                  <c:v>6.304143999999999E-2</c:v>
                </c:pt>
                <c:pt idx="6">
                  <c:v>7.5504000000000002E-2</c:v>
                </c:pt>
                <c:pt idx="7">
                  <c:v>8.3027160000000003E-2</c:v>
                </c:pt>
                <c:pt idx="8">
                  <c:v>0.11900606000000001</c:v>
                </c:pt>
                <c:pt idx="9">
                  <c:v>0.16090206000000004</c:v>
                </c:pt>
                <c:pt idx="10">
                  <c:v>0.12780504000000001</c:v>
                </c:pt>
                <c:pt idx="11">
                  <c:v>0.10343144999999998</c:v>
                </c:pt>
                <c:pt idx="12">
                  <c:v>0.11679249999999999</c:v>
                </c:pt>
                <c:pt idx="13">
                  <c:v>0.23325791999999998</c:v>
                </c:pt>
                <c:pt idx="14">
                  <c:v>0.33653188000000001</c:v>
                </c:pt>
                <c:pt idx="15">
                  <c:v>0.69300680000000003</c:v>
                </c:pt>
                <c:pt idx="16">
                  <c:v>0.73135080000000008</c:v>
                </c:pt>
                <c:pt idx="17">
                  <c:v>0.54149040000000004</c:v>
                </c:pt>
                <c:pt idx="18">
                  <c:v>0.58124219999999993</c:v>
                </c:pt>
                <c:pt idx="19">
                  <c:v>0.5154008000000001</c:v>
                </c:pt>
                <c:pt idx="20">
                  <c:v>0.47225489999999998</c:v>
                </c:pt>
                <c:pt idx="21">
                  <c:v>0.49255073999999999</c:v>
                </c:pt>
                <c:pt idx="22">
                  <c:v>0.40702177999999994</c:v>
                </c:pt>
                <c:pt idx="23">
                  <c:v>0.44111759999999994</c:v>
                </c:pt>
                <c:pt idx="24">
                  <c:v>0.6258705</c:v>
                </c:pt>
                <c:pt idx="25">
                  <c:v>0.7749756000000001</c:v>
                </c:pt>
                <c:pt idx="26">
                  <c:v>0.40073594000000001</c:v>
                </c:pt>
                <c:pt idx="27">
                  <c:v>0.43295736000000001</c:v>
                </c:pt>
                <c:pt idx="28">
                  <c:v>0.35860030000000004</c:v>
                </c:pt>
                <c:pt idx="29">
                  <c:v>0.37966392000000004</c:v>
                </c:pt>
                <c:pt idx="30">
                  <c:v>0.27414225000000003</c:v>
                </c:pt>
                <c:pt idx="31">
                  <c:v>0.28077812000000002</c:v>
                </c:pt>
                <c:pt idx="32">
                  <c:v>0.24036887999999998</c:v>
                </c:pt>
                <c:pt idx="33">
                  <c:v>0.23784731999999997</c:v>
                </c:pt>
                <c:pt idx="34">
                  <c:v>0.22294752000000001</c:v>
                </c:pt>
                <c:pt idx="35">
                  <c:v>0.42134849999999996</c:v>
                </c:pt>
                <c:pt idx="36">
                  <c:v>0.39685590000000004</c:v>
                </c:pt>
                <c:pt idx="37">
                  <c:v>0.51853280000000002</c:v>
                </c:pt>
                <c:pt idx="38">
                  <c:v>0.41285491000000002</c:v>
                </c:pt>
                <c:pt idx="39">
                  <c:v>0.43763725999999997</c:v>
                </c:pt>
                <c:pt idx="40">
                  <c:v>0.39418512</c:v>
                </c:pt>
                <c:pt idx="41">
                  <c:v>0.5976467299999999</c:v>
                </c:pt>
                <c:pt idx="42">
                  <c:v>1.2021879999999998</c:v>
                </c:pt>
                <c:pt idx="43">
                  <c:v>1.2937680000000003</c:v>
                </c:pt>
                <c:pt idx="44">
                  <c:v>1.1204639999999999</c:v>
                </c:pt>
                <c:pt idx="45">
                  <c:v>1.0539720000000001</c:v>
                </c:pt>
                <c:pt idx="46">
                  <c:v>0.83241480000000012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4-4365-B0D4-3422DC69DDE8}"/>
            </c:ext>
          </c:extLst>
        </c:ser>
        <c:ser>
          <c:idx val="1"/>
          <c:order val="2"/>
          <c:tx>
            <c:strRef>
              <c:f>NILFLY!$K$3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cat>
          <c:val>
            <c:numRef>
              <c:f>NILFLY!$K$4:$K$50</c:f>
              <c:numCache>
                <c:formatCode>0.0</c:formatCode>
                <c:ptCount val="47"/>
                <c:pt idx="0">
                  <c:v>0.17684810000000001</c:v>
                </c:pt>
                <c:pt idx="1">
                  <c:v>0.17744015999999999</c:v>
                </c:pt>
                <c:pt idx="2">
                  <c:v>0.16563234999999998</c:v>
                </c:pt>
                <c:pt idx="3">
                  <c:v>0.19510583999999997</c:v>
                </c:pt>
                <c:pt idx="4">
                  <c:v>0.19211179999999997</c:v>
                </c:pt>
                <c:pt idx="5">
                  <c:v>0.22867516000000002</c:v>
                </c:pt>
                <c:pt idx="6">
                  <c:v>0.26096069999999999</c:v>
                </c:pt>
                <c:pt idx="7">
                  <c:v>0.27351272999999998</c:v>
                </c:pt>
                <c:pt idx="8">
                  <c:v>0.25625295999999997</c:v>
                </c:pt>
                <c:pt idx="9">
                  <c:v>0.2070717</c:v>
                </c:pt>
                <c:pt idx="10">
                  <c:v>0.27268560000000003</c:v>
                </c:pt>
                <c:pt idx="11">
                  <c:v>0.24088585999999995</c:v>
                </c:pt>
                <c:pt idx="12">
                  <c:v>0.30319333000000004</c:v>
                </c:pt>
                <c:pt idx="13">
                  <c:v>0.24694011999999999</c:v>
                </c:pt>
                <c:pt idx="14">
                  <c:v>0.34518911000000002</c:v>
                </c:pt>
                <c:pt idx="15">
                  <c:v>0.31046499</c:v>
                </c:pt>
                <c:pt idx="16">
                  <c:v>0.28647306</c:v>
                </c:pt>
                <c:pt idx="17">
                  <c:v>0.31754843999999999</c:v>
                </c:pt>
                <c:pt idx="18">
                  <c:v>0.34120085999999999</c:v>
                </c:pt>
                <c:pt idx="19">
                  <c:v>0.28521200000000002</c:v>
                </c:pt>
                <c:pt idx="20">
                  <c:v>0.36353278000000006</c:v>
                </c:pt>
                <c:pt idx="21">
                  <c:v>0.31878630000000002</c:v>
                </c:pt>
                <c:pt idx="22">
                  <c:v>0.30217726</c:v>
                </c:pt>
                <c:pt idx="23">
                  <c:v>0.2676674</c:v>
                </c:pt>
                <c:pt idx="24">
                  <c:v>0.34854615</c:v>
                </c:pt>
                <c:pt idx="25">
                  <c:v>0.31673753999999998</c:v>
                </c:pt>
                <c:pt idx="26">
                  <c:v>0.30604265999999997</c:v>
                </c:pt>
                <c:pt idx="27">
                  <c:v>0.37261975999999997</c:v>
                </c:pt>
                <c:pt idx="28">
                  <c:v>0.44373360000000006</c:v>
                </c:pt>
                <c:pt idx="29">
                  <c:v>0.32933933999999998</c:v>
                </c:pt>
                <c:pt idx="30">
                  <c:v>0.54246625000000004</c:v>
                </c:pt>
                <c:pt idx="31">
                  <c:v>0.62710500999999996</c:v>
                </c:pt>
                <c:pt idx="32">
                  <c:v>0.57940508000000002</c:v>
                </c:pt>
                <c:pt idx="33">
                  <c:v>0.59863427999999996</c:v>
                </c:pt>
                <c:pt idx="34">
                  <c:v>0.7860528</c:v>
                </c:pt>
                <c:pt idx="35">
                  <c:v>0.77984075999999991</c:v>
                </c:pt>
                <c:pt idx="36">
                  <c:v>0.85364514000000014</c:v>
                </c:pt>
                <c:pt idx="37">
                  <c:v>0.75060020000000005</c:v>
                </c:pt>
                <c:pt idx="38">
                  <c:v>0.80106702000000007</c:v>
                </c:pt>
                <c:pt idx="39">
                  <c:v>0.78033779999999986</c:v>
                </c:pt>
                <c:pt idx="40">
                  <c:v>0.98409600000000008</c:v>
                </c:pt>
                <c:pt idx="41">
                  <c:v>0.88145220999999996</c:v>
                </c:pt>
                <c:pt idx="42">
                  <c:v>0.80871777999999994</c:v>
                </c:pt>
                <c:pt idx="43">
                  <c:v>0.82284930000000001</c:v>
                </c:pt>
                <c:pt idx="44">
                  <c:v>0.9817452000000001</c:v>
                </c:pt>
                <c:pt idx="45">
                  <c:v>0.99521999999999999</c:v>
                </c:pt>
                <c:pt idx="46">
                  <c:v>1.0557008000000001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4-4365-B0D4-3422DC69DDE8}"/>
            </c:ext>
          </c:extLst>
        </c:ser>
        <c:ser>
          <c:idx val="2"/>
          <c:order val="3"/>
          <c:tx>
            <c:strRef>
              <c:f>NILFLY!$L$3</c:f>
              <c:strCache>
                <c:ptCount val="1"/>
                <c:pt idx="0">
                  <c:v>Going to School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cat>
          <c:val>
            <c:numRef>
              <c:f>NILFLY!$L$4:$L$50</c:f>
              <c:numCache>
                <c:formatCode>0.0</c:formatCode>
                <c:ptCount val="47"/>
                <c:pt idx="0">
                  <c:v>0.17201417999999999</c:v>
                </c:pt>
                <c:pt idx="1">
                  <c:v>0.20104775999999999</c:v>
                </c:pt>
                <c:pt idx="2">
                  <c:v>0.26112379999999996</c:v>
                </c:pt>
                <c:pt idx="3">
                  <c:v>0.33146759999999997</c:v>
                </c:pt>
                <c:pt idx="4">
                  <c:v>0.32322899999999993</c:v>
                </c:pt>
                <c:pt idx="5">
                  <c:v>0.43515919999999997</c:v>
                </c:pt>
                <c:pt idx="6">
                  <c:v>0.37897199999999998</c:v>
                </c:pt>
                <c:pt idx="7">
                  <c:v>0.36756327</c:v>
                </c:pt>
                <c:pt idx="8">
                  <c:v>0.49038779999999998</c:v>
                </c:pt>
                <c:pt idx="9">
                  <c:v>0.47985300000000003</c:v>
                </c:pt>
                <c:pt idx="10">
                  <c:v>0.43385760000000001</c:v>
                </c:pt>
                <c:pt idx="11">
                  <c:v>0.43065469999999995</c:v>
                </c:pt>
                <c:pt idx="12">
                  <c:v>0.49774840000000004</c:v>
                </c:pt>
                <c:pt idx="13">
                  <c:v>0.61758619999999997</c:v>
                </c:pt>
                <c:pt idx="14">
                  <c:v>0.58065620000000007</c:v>
                </c:pt>
                <c:pt idx="15">
                  <c:v>0.63131479999999995</c:v>
                </c:pt>
                <c:pt idx="16">
                  <c:v>0.78710400000000014</c:v>
                </c:pt>
                <c:pt idx="17">
                  <c:v>0.68525819999999993</c:v>
                </c:pt>
                <c:pt idx="18">
                  <c:v>0.62374620000000003</c:v>
                </c:pt>
                <c:pt idx="19">
                  <c:v>0.61484640000000002</c:v>
                </c:pt>
                <c:pt idx="20">
                  <c:v>0.6405672</c:v>
                </c:pt>
                <c:pt idx="21">
                  <c:v>0.73629</c:v>
                </c:pt>
                <c:pt idx="22">
                  <c:v>0.58153480000000002</c:v>
                </c:pt>
                <c:pt idx="23">
                  <c:v>0.49151409999999995</c:v>
                </c:pt>
                <c:pt idx="24">
                  <c:v>0.65743200000000002</c:v>
                </c:pt>
                <c:pt idx="25">
                  <c:v>0.65545199999999992</c:v>
                </c:pt>
                <c:pt idx="26">
                  <c:v>0.66784761999999986</c:v>
                </c:pt>
                <c:pt idx="27">
                  <c:v>0.70861599999999991</c:v>
                </c:pt>
                <c:pt idx="28">
                  <c:v>0.65913279999999996</c:v>
                </c:pt>
                <c:pt idx="29">
                  <c:v>0.69803236000000002</c:v>
                </c:pt>
                <c:pt idx="30">
                  <c:v>0.64206099999999999</c:v>
                </c:pt>
                <c:pt idx="31">
                  <c:v>0.64859165000000008</c:v>
                </c:pt>
                <c:pt idx="32">
                  <c:v>0.64027588000000002</c:v>
                </c:pt>
                <c:pt idx="33">
                  <c:v>0.65218067999999996</c:v>
                </c:pt>
                <c:pt idx="34">
                  <c:v>0.81008399999999992</c:v>
                </c:pt>
                <c:pt idx="35">
                  <c:v>0.94284359999999989</c:v>
                </c:pt>
                <c:pt idx="36">
                  <c:v>1.0312854000000002</c:v>
                </c:pt>
                <c:pt idx="37">
                  <c:v>0.9385960000000001</c:v>
                </c:pt>
                <c:pt idx="38">
                  <c:v>0.86496227999999997</c:v>
                </c:pt>
                <c:pt idx="39">
                  <c:v>0.87107067999999988</c:v>
                </c:pt>
                <c:pt idx="40">
                  <c:v>1.1800040000000001</c:v>
                </c:pt>
                <c:pt idx="41">
                  <c:v>0.99034350000000004</c:v>
                </c:pt>
                <c:pt idx="42">
                  <c:v>1.0326991999999999</c:v>
                </c:pt>
                <c:pt idx="43">
                  <c:v>1.4919030000000002</c:v>
                </c:pt>
                <c:pt idx="44">
                  <c:v>1.6126199999999999</c:v>
                </c:pt>
                <c:pt idx="45">
                  <c:v>1.5076800000000001</c:v>
                </c:pt>
                <c:pt idx="46">
                  <c:v>1.6806720000000002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F4-4365-B0D4-3422DC69DDE8}"/>
            </c:ext>
          </c:extLst>
        </c:ser>
        <c:ser>
          <c:idx val="3"/>
          <c:order val="4"/>
          <c:tx>
            <c:strRef>
              <c:f>NILFLY!$M$3</c:f>
              <c:strCache>
                <c:ptCount val="1"/>
                <c:pt idx="0">
                  <c:v>Taking Care of Home/Family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cat>
          <c:val>
            <c:numRef>
              <c:f>NILFLY!$M$4:$M$50</c:f>
              <c:numCache>
                <c:formatCode>0.0</c:formatCode>
                <c:ptCount val="47"/>
                <c:pt idx="0">
                  <c:v>2.8442439999999999E-2</c:v>
                </c:pt>
                <c:pt idx="1">
                  <c:v>5.9649359999999998E-2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8.1114459999999985E-2</c:v>
                </c:pt>
                <c:pt idx="9">
                  <c:v>8.0753640000000015E-2</c:v>
                </c:pt>
                <c:pt idx="10">
                  <c:v>9.5614199999999983E-2</c:v>
                </c:pt>
                <c:pt idx="11">
                  <c:v>0.11623135</c:v>
                </c:pt>
                <c:pt idx="12">
                  <c:v>8.8082779999999986E-2</c:v>
                </c:pt>
                <c:pt idx="13">
                  <c:v>0.11738383999999999</c:v>
                </c:pt>
                <c:pt idx="14">
                  <c:v>0.13765474</c:v>
                </c:pt>
                <c:pt idx="15">
                  <c:v>0.16605430000000002</c:v>
                </c:pt>
                <c:pt idx="16">
                  <c:v>0.18158052</c:v>
                </c:pt>
                <c:pt idx="17">
                  <c:v>0.13694669999999998</c:v>
                </c:pt>
                <c:pt idx="18">
                  <c:v>0.13994441999999999</c:v>
                </c:pt>
                <c:pt idx="19">
                  <c:v>0.17733624000000001</c:v>
                </c:pt>
                <c:pt idx="20">
                  <c:v>0.23536487</c:v>
                </c:pt>
                <c:pt idx="21">
                  <c:v>0.19121723999999998</c:v>
                </c:pt>
                <c:pt idx="22">
                  <c:v>0.20853228000000001</c:v>
                </c:pt>
                <c:pt idx="23">
                  <c:v>0.2427117</c:v>
                </c:pt>
                <c:pt idx="24">
                  <c:v>0.27553784999999997</c:v>
                </c:pt>
                <c:pt idx="25">
                  <c:v>0.34899606000000005</c:v>
                </c:pt>
                <c:pt idx="26">
                  <c:v>0.43638275999999998</c:v>
                </c:pt>
                <c:pt idx="27">
                  <c:v>0.47764928000000001</c:v>
                </c:pt>
                <c:pt idx="28">
                  <c:v>0.5368811</c:v>
                </c:pt>
                <c:pt idx="29">
                  <c:v>0.59830333999999996</c:v>
                </c:pt>
                <c:pt idx="30">
                  <c:v>0.57990839999999999</c:v>
                </c:pt>
                <c:pt idx="31">
                  <c:v>0.57992151000000003</c:v>
                </c:pt>
                <c:pt idx="32">
                  <c:v>0.55880809999999992</c:v>
                </c:pt>
                <c:pt idx="33">
                  <c:v>0.55420524000000004</c:v>
                </c:pt>
                <c:pt idx="34">
                  <c:v>0.68078063999999994</c:v>
                </c:pt>
                <c:pt idx="35">
                  <c:v>0.73123302000000001</c:v>
                </c:pt>
                <c:pt idx="36">
                  <c:v>0.74646705000000002</c:v>
                </c:pt>
                <c:pt idx="37">
                  <c:v>0.95058200000000015</c:v>
                </c:pt>
                <c:pt idx="38">
                  <c:v>1.0393981000000001</c:v>
                </c:pt>
                <c:pt idx="39">
                  <c:v>0.91258359999999994</c:v>
                </c:pt>
                <c:pt idx="40">
                  <c:v>0.96222720000000017</c:v>
                </c:pt>
                <c:pt idx="41">
                  <c:v>0.93268969999999995</c:v>
                </c:pt>
                <c:pt idx="42">
                  <c:v>0.96776134000000003</c:v>
                </c:pt>
                <c:pt idx="43">
                  <c:v>0.99099630000000005</c:v>
                </c:pt>
                <c:pt idx="44">
                  <c:v>1.1238120000000003</c:v>
                </c:pt>
                <c:pt idx="45">
                  <c:v>1.2322800000000003</c:v>
                </c:pt>
                <c:pt idx="46">
                  <c:v>1.215732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F4-4365-B0D4-3422DC69DDE8}"/>
            </c:ext>
          </c:extLst>
        </c:ser>
        <c:ser>
          <c:idx val="5"/>
          <c:order val="5"/>
          <c:tx>
            <c:strRef>
              <c:f>NILFLY!$O$3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NILFLY!$A$4:$A$50</c:f>
              <c:numCache>
                <c:formatCode>General</c:formatCode>
                <c:ptCount val="4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</c:numCache>
            </c:numRef>
          </c:cat>
          <c:val>
            <c:numRef>
              <c:f>NILFLY!$O$4:$O$50</c:f>
              <c:numCache>
                <c:formatCode>0.0</c:formatCode>
                <c:ptCount val="47"/>
                <c:pt idx="0">
                  <c:v>0.15878563999999998</c:v>
                </c:pt>
                <c:pt idx="1">
                  <c:v>0.17823119999999998</c:v>
                </c:pt>
                <c:pt idx="2">
                  <c:v>0.18473064</c:v>
                </c:pt>
                <c:pt idx="3">
                  <c:v>0.32203080000000001</c:v>
                </c:pt>
                <c:pt idx="4">
                  <c:v>0.34490799999999999</c:v>
                </c:pt>
                <c:pt idx="5">
                  <c:v>0.30624412000000001</c:v>
                </c:pt>
                <c:pt idx="6">
                  <c:v>0.26524410000000004</c:v>
                </c:pt>
                <c:pt idx="7">
                  <c:v>0.18126032999999997</c:v>
                </c:pt>
                <c:pt idx="8">
                  <c:v>0.17650436</c:v>
                </c:pt>
                <c:pt idx="9">
                  <c:v>0.31592484000000004</c:v>
                </c:pt>
                <c:pt idx="10">
                  <c:v>0.42645239999999995</c:v>
                </c:pt>
                <c:pt idx="11">
                  <c:v>0.49135099999999998</c:v>
                </c:pt>
                <c:pt idx="12">
                  <c:v>0.28038694000000003</c:v>
                </c:pt>
                <c:pt idx="13">
                  <c:v>0.36111571999999997</c:v>
                </c:pt>
                <c:pt idx="14">
                  <c:v>0.34715014000000005</c:v>
                </c:pt>
                <c:pt idx="15">
                  <c:v>0.41621536000000003</c:v>
                </c:pt>
                <c:pt idx="16">
                  <c:v>0.39808878000000003</c:v>
                </c:pt>
                <c:pt idx="17">
                  <c:v>0.37405862999999995</c:v>
                </c:pt>
                <c:pt idx="18">
                  <c:v>0.46100901</c:v>
                </c:pt>
                <c:pt idx="19">
                  <c:v>0.44745472000000008</c:v>
                </c:pt>
                <c:pt idx="20">
                  <c:v>0.57411380000000001</c:v>
                </c:pt>
                <c:pt idx="21">
                  <c:v>0.43064784</c:v>
                </c:pt>
                <c:pt idx="22">
                  <c:v>0.57312200000000002</c:v>
                </c:pt>
                <c:pt idx="23">
                  <c:v>0.57080099999999989</c:v>
                </c:pt>
                <c:pt idx="24">
                  <c:v>0.50325704999999998</c:v>
                </c:pt>
                <c:pt idx="25">
                  <c:v>0.60320862000000008</c:v>
                </c:pt>
                <c:pt idx="26">
                  <c:v>0.60914326000000008</c:v>
                </c:pt>
                <c:pt idx="27">
                  <c:v>0.56548960000000004</c:v>
                </c:pt>
                <c:pt idx="28">
                  <c:v>0.59642519999999999</c:v>
                </c:pt>
                <c:pt idx="29">
                  <c:v>0.64275318000000004</c:v>
                </c:pt>
                <c:pt idx="30">
                  <c:v>0.49318224999999999</c:v>
                </c:pt>
                <c:pt idx="31">
                  <c:v>0.50921885</c:v>
                </c:pt>
                <c:pt idx="32">
                  <c:v>0.55250868000000009</c:v>
                </c:pt>
                <c:pt idx="33">
                  <c:v>0.61903980000000003</c:v>
                </c:pt>
                <c:pt idx="34">
                  <c:v>0.59147760000000005</c:v>
                </c:pt>
                <c:pt idx="35">
                  <c:v>0.6751346399999999</c:v>
                </c:pt>
                <c:pt idx="36">
                  <c:v>0.62750027000000008</c:v>
                </c:pt>
                <c:pt idx="37">
                  <c:v>0.71464220000000012</c:v>
                </c:pt>
                <c:pt idx="38">
                  <c:v>0.69967950000000001</c:v>
                </c:pt>
                <c:pt idx="39">
                  <c:v>0.76483614</c:v>
                </c:pt>
                <c:pt idx="40">
                  <c:v>0.66408255999999999</c:v>
                </c:pt>
                <c:pt idx="41">
                  <c:v>0.56454229</c:v>
                </c:pt>
                <c:pt idx="42">
                  <c:v>0.60326188000000003</c:v>
                </c:pt>
                <c:pt idx="43">
                  <c:v>0.63049770000000005</c:v>
                </c:pt>
                <c:pt idx="44">
                  <c:v>0.70241039999999999</c:v>
                </c:pt>
                <c:pt idx="45">
                  <c:v>0.55296000000000012</c:v>
                </c:pt>
                <c:pt idx="46">
                  <c:v>0.72519160000000005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F4-4365-B0D4-3422DC69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29208"/>
        <c:axId val="238566960"/>
      </c:areaChart>
      <c:catAx>
        <c:axId val="20812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66960"/>
        <c:crosses val="autoZero"/>
        <c:auto val="1"/>
        <c:lblAlgn val="ctr"/>
        <c:lblOffset val="100"/>
        <c:tickLblSkip val="2"/>
        <c:noMultiLvlLbl val="0"/>
      </c:catAx>
      <c:valAx>
        <c:axId val="23856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29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SitPre94!$B$3</c:f>
              <c:strCache>
                <c:ptCount val="1"/>
                <c:pt idx="0">
                  <c:v>Yes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xVal>
          <c:yVal>
            <c:numRef>
              <c:f>(SitPre94!$B$4:$B$24,SitPre94!$B$26,SitPre94!$B$28)</c:f>
              <c:numCache>
                <c:formatCode>General</c:formatCode>
                <c:ptCount val="23"/>
                <c:pt idx="0">
                  <c:v>11.18</c:v>
                </c:pt>
                <c:pt idx="1">
                  <c:v>13.72</c:v>
                </c:pt>
                <c:pt idx="2">
                  <c:v>13.05</c:v>
                </c:pt>
                <c:pt idx="3">
                  <c:v>17.86</c:v>
                </c:pt>
                <c:pt idx="4">
                  <c:v>20.25</c:v>
                </c:pt>
                <c:pt idx="5">
                  <c:v>13.59</c:v>
                </c:pt>
                <c:pt idx="6">
                  <c:v>15.96</c:v>
                </c:pt>
                <c:pt idx="7">
                  <c:v>15.19</c:v>
                </c:pt>
                <c:pt idx="8">
                  <c:v>19.22</c:v>
                </c:pt>
                <c:pt idx="9">
                  <c:v>16.940000000000001</c:v>
                </c:pt>
                <c:pt idx="10">
                  <c:v>18.920000000000002</c:v>
                </c:pt>
                <c:pt idx="11">
                  <c:v>20.37</c:v>
                </c:pt>
                <c:pt idx="12">
                  <c:v>19.61</c:v>
                </c:pt>
                <c:pt idx="13">
                  <c:v>22.56</c:v>
                </c:pt>
                <c:pt idx="14">
                  <c:v>19.79</c:v>
                </c:pt>
                <c:pt idx="15">
                  <c:v>21.71</c:v>
                </c:pt>
                <c:pt idx="16">
                  <c:v>22.94</c:v>
                </c:pt>
                <c:pt idx="17">
                  <c:v>18.38</c:v>
                </c:pt>
                <c:pt idx="18">
                  <c:v>23.62</c:v>
                </c:pt>
                <c:pt idx="19">
                  <c:v>20.260000000000002</c:v>
                </c:pt>
                <c:pt idx="20">
                  <c:v>17.78</c:v>
                </c:pt>
                <c:pt idx="21">
                  <c:v>19.8</c:v>
                </c:pt>
                <c:pt idx="22">
                  <c:v>22.57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C3-4BB9-B36A-358A0EC2AE96}"/>
            </c:ext>
          </c:extLst>
        </c:ser>
        <c:ser>
          <c:idx val="1"/>
          <c:order val="1"/>
          <c:tx>
            <c:strRef>
              <c:f>SitPre94!$C$3</c:f>
              <c:strCache>
                <c:ptCount val="1"/>
                <c:pt idx="0">
                  <c:v>Maybe-It Depends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xVal>
          <c:yVal>
            <c:numRef>
              <c:f>(SitPre94!$C$4:$C$24,SitPre94!$C$26,SitPre94!$C$28)</c:f>
              <c:numCache>
                <c:formatCode>General</c:formatCode>
                <c:ptCount val="23"/>
                <c:pt idx="0">
                  <c:v>3.95</c:v>
                </c:pt>
                <c:pt idx="1">
                  <c:v>2.25</c:v>
                </c:pt>
                <c:pt idx="2">
                  <c:v>2.98</c:v>
                </c:pt>
                <c:pt idx="3">
                  <c:v>2</c:v>
                </c:pt>
                <c:pt idx="4">
                  <c:v>3.29</c:v>
                </c:pt>
                <c:pt idx="5">
                  <c:v>1.98</c:v>
                </c:pt>
                <c:pt idx="6">
                  <c:v>0.96</c:v>
                </c:pt>
                <c:pt idx="7">
                  <c:v>1.47</c:v>
                </c:pt>
                <c:pt idx="8">
                  <c:v>3.23</c:v>
                </c:pt>
                <c:pt idx="9">
                  <c:v>2.4300000000000002</c:v>
                </c:pt>
                <c:pt idx="10">
                  <c:v>1.05</c:v>
                </c:pt>
                <c:pt idx="11">
                  <c:v>2.35</c:v>
                </c:pt>
                <c:pt idx="12">
                  <c:v>1.86</c:v>
                </c:pt>
                <c:pt idx="13">
                  <c:v>2.4500000000000002</c:v>
                </c:pt>
                <c:pt idx="14">
                  <c:v>1.1299999999999999</c:v>
                </c:pt>
                <c:pt idx="15">
                  <c:v>1.7</c:v>
                </c:pt>
                <c:pt idx="16">
                  <c:v>2.5</c:v>
                </c:pt>
                <c:pt idx="17">
                  <c:v>2.46</c:v>
                </c:pt>
                <c:pt idx="18">
                  <c:v>3.12</c:v>
                </c:pt>
                <c:pt idx="19">
                  <c:v>1.79</c:v>
                </c:pt>
                <c:pt idx="20">
                  <c:v>1.93</c:v>
                </c:pt>
                <c:pt idx="21">
                  <c:v>1.87</c:v>
                </c:pt>
                <c:pt idx="22">
                  <c:v>2.2599999999999998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C3-4BB9-B36A-358A0EC2AE96}"/>
            </c:ext>
          </c:extLst>
        </c:ser>
        <c:ser>
          <c:idx val="2"/>
          <c:order val="2"/>
          <c:tx>
            <c:strRef>
              <c:f>SitPre94!$D$3</c:f>
              <c:strCache>
                <c:ptCount val="1"/>
                <c:pt idx="0">
                  <c:v>No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xVal>
          <c:yVal>
            <c:numRef>
              <c:f>(SitPre94!$D$4:$D$24,SitPre94!$D$26,SitPre94!$D$28)</c:f>
              <c:numCache>
                <c:formatCode>General</c:formatCode>
                <c:ptCount val="23"/>
                <c:pt idx="0">
                  <c:v>72.19</c:v>
                </c:pt>
                <c:pt idx="1">
                  <c:v>72.819999999999993</c:v>
                </c:pt>
                <c:pt idx="2">
                  <c:v>68.8</c:v>
                </c:pt>
                <c:pt idx="3">
                  <c:v>66.53</c:v>
                </c:pt>
                <c:pt idx="4">
                  <c:v>65.61</c:v>
                </c:pt>
                <c:pt idx="5">
                  <c:v>74.13</c:v>
                </c:pt>
                <c:pt idx="6">
                  <c:v>69.180000000000007</c:v>
                </c:pt>
                <c:pt idx="7">
                  <c:v>72.19</c:v>
                </c:pt>
                <c:pt idx="8">
                  <c:v>66.3</c:v>
                </c:pt>
                <c:pt idx="9">
                  <c:v>69.86</c:v>
                </c:pt>
                <c:pt idx="10">
                  <c:v>69.349999999999994</c:v>
                </c:pt>
                <c:pt idx="11">
                  <c:v>66.430000000000007</c:v>
                </c:pt>
                <c:pt idx="12">
                  <c:v>63.86</c:v>
                </c:pt>
                <c:pt idx="13">
                  <c:v>64.48</c:v>
                </c:pt>
                <c:pt idx="14">
                  <c:v>68.02</c:v>
                </c:pt>
                <c:pt idx="15">
                  <c:v>63.26</c:v>
                </c:pt>
                <c:pt idx="16">
                  <c:v>61.56</c:v>
                </c:pt>
                <c:pt idx="17">
                  <c:v>66.260000000000005</c:v>
                </c:pt>
                <c:pt idx="18">
                  <c:v>65.73</c:v>
                </c:pt>
                <c:pt idx="19">
                  <c:v>66.19</c:v>
                </c:pt>
                <c:pt idx="20">
                  <c:v>74.069999999999993</c:v>
                </c:pt>
                <c:pt idx="21">
                  <c:v>71.19</c:v>
                </c:pt>
                <c:pt idx="22">
                  <c:v>69.760000000000005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C3-4BB9-B36A-358A0EC2AE96}"/>
            </c:ext>
          </c:extLst>
        </c:ser>
        <c:ser>
          <c:idx val="3"/>
          <c:order val="3"/>
          <c:tx>
            <c:strRef>
              <c:f>SitPre94!$E$3</c:f>
              <c:strCache>
                <c:ptCount val="1"/>
                <c:pt idx="0">
                  <c:v>Don't Know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xVal>
          <c:yVal>
            <c:numRef>
              <c:f>(SitPre94!$E$4:$E$24,SitPre94!$E$26,SitPre94!$E$28)</c:f>
              <c:numCache>
                <c:formatCode>General</c:formatCode>
                <c:ptCount val="23"/>
                <c:pt idx="0">
                  <c:v>12.68</c:v>
                </c:pt>
                <c:pt idx="1">
                  <c:v>11.21</c:v>
                </c:pt>
                <c:pt idx="2">
                  <c:v>15.17</c:v>
                </c:pt>
                <c:pt idx="3">
                  <c:v>13.61</c:v>
                </c:pt>
                <c:pt idx="4">
                  <c:v>10.85</c:v>
                </c:pt>
                <c:pt idx="5">
                  <c:v>10.31</c:v>
                </c:pt>
                <c:pt idx="6">
                  <c:v>13.9</c:v>
                </c:pt>
                <c:pt idx="7">
                  <c:v>11.15</c:v>
                </c:pt>
                <c:pt idx="8">
                  <c:v>11.26</c:v>
                </c:pt>
                <c:pt idx="9">
                  <c:v>10.77</c:v>
                </c:pt>
                <c:pt idx="10">
                  <c:v>10.68</c:v>
                </c:pt>
                <c:pt idx="11">
                  <c:v>10.85</c:v>
                </c:pt>
                <c:pt idx="12">
                  <c:v>14.68</c:v>
                </c:pt>
                <c:pt idx="13">
                  <c:v>10.51</c:v>
                </c:pt>
                <c:pt idx="14">
                  <c:v>11.05</c:v>
                </c:pt>
                <c:pt idx="15">
                  <c:v>13.33</c:v>
                </c:pt>
                <c:pt idx="16">
                  <c:v>13.01</c:v>
                </c:pt>
                <c:pt idx="17">
                  <c:v>12.9</c:v>
                </c:pt>
                <c:pt idx="18">
                  <c:v>7.52</c:v>
                </c:pt>
                <c:pt idx="19">
                  <c:v>11.75</c:v>
                </c:pt>
                <c:pt idx="20">
                  <c:v>6.21</c:v>
                </c:pt>
                <c:pt idx="21">
                  <c:v>7.14</c:v>
                </c:pt>
                <c:pt idx="22">
                  <c:v>5.42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C3-4BB9-B36A-358A0EC2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67744"/>
        <c:axId val="238568136"/>
      </c:scatterChart>
      <c:valAx>
        <c:axId val="23856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68136"/>
        <c:crosses val="autoZero"/>
        <c:crossBetween val="midCat"/>
        <c:majorUnit val="2"/>
      </c:valAx>
      <c:valAx>
        <c:axId val="23856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67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SitPre94!$AO$3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cat>
          <c:val>
            <c:numRef>
              <c:f>(SitPre94!$AO$4:$AO$24,SitPre94!$AO$26,SitPre94!$AO$28)</c:f>
              <c:numCache>
                <c:formatCode>0.0</c:formatCode>
                <c:ptCount val="23"/>
                <c:pt idx="0">
                  <c:v>0.425958</c:v>
                </c:pt>
                <c:pt idx="1">
                  <c:v>0.57898400000000005</c:v>
                </c:pt>
                <c:pt idx="2">
                  <c:v>0.61857000000000006</c:v>
                </c:pt>
                <c:pt idx="3">
                  <c:v>0.88585600000000009</c:v>
                </c:pt>
                <c:pt idx="4">
                  <c:v>1.0368000000000002</c:v>
                </c:pt>
                <c:pt idx="5">
                  <c:v>0.72706499999999996</c:v>
                </c:pt>
                <c:pt idx="6">
                  <c:v>0.89056800000000014</c:v>
                </c:pt>
                <c:pt idx="7">
                  <c:v>0.89772900000000011</c:v>
                </c:pt>
                <c:pt idx="8">
                  <c:v>1.1301359999999998</c:v>
                </c:pt>
                <c:pt idx="9">
                  <c:v>0.97405000000000008</c:v>
                </c:pt>
                <c:pt idx="10">
                  <c:v>1.0973600000000001</c:v>
                </c:pt>
                <c:pt idx="11">
                  <c:v>1.1855340000000001</c:v>
                </c:pt>
                <c:pt idx="12">
                  <c:v>1.076589</c:v>
                </c:pt>
                <c:pt idx="13">
                  <c:v>1.290432</c:v>
                </c:pt>
                <c:pt idx="14">
                  <c:v>1.2032320000000001</c:v>
                </c:pt>
                <c:pt idx="15">
                  <c:v>1.315626</c:v>
                </c:pt>
                <c:pt idx="16">
                  <c:v>1.4016340000000003</c:v>
                </c:pt>
                <c:pt idx="17">
                  <c:v>1.168968</c:v>
                </c:pt>
                <c:pt idx="18">
                  <c:v>1.4715260000000003</c:v>
                </c:pt>
                <c:pt idx="19">
                  <c:v>1.2885360000000003</c:v>
                </c:pt>
                <c:pt idx="20">
                  <c:v>1.1521440000000001</c:v>
                </c:pt>
                <c:pt idx="21">
                  <c:v>1.36422</c:v>
                </c:pt>
                <c:pt idx="22">
                  <c:v>1.6408389999999999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D-41C1-AD2E-94BE8ECBC1D6}"/>
            </c:ext>
          </c:extLst>
        </c:ser>
        <c:ser>
          <c:idx val="1"/>
          <c:order val="1"/>
          <c:tx>
            <c:strRef>
              <c:f>SitPre94!$AP$3</c:f>
              <c:strCache>
                <c:ptCount val="1"/>
                <c:pt idx="0">
                  <c:v>Maybe-It Depends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cat>
          <c:val>
            <c:numRef>
              <c:f>(SitPre94!$AP$4:$AP$24,SitPre94!$AP$26,SitPre94!$AP$28)</c:f>
              <c:numCache>
                <c:formatCode>0.0</c:formatCode>
                <c:ptCount val="23"/>
                <c:pt idx="0">
                  <c:v>0.15049499999999999</c:v>
                </c:pt>
                <c:pt idx="1">
                  <c:v>9.4949999999999993E-2</c:v>
                </c:pt>
                <c:pt idx="2">
                  <c:v>0.14125200000000002</c:v>
                </c:pt>
                <c:pt idx="3">
                  <c:v>9.9199999999999997E-2</c:v>
                </c:pt>
                <c:pt idx="4">
                  <c:v>0.16844799999999999</c:v>
                </c:pt>
                <c:pt idx="5">
                  <c:v>0.10593</c:v>
                </c:pt>
                <c:pt idx="6">
                  <c:v>5.3567999999999998E-2</c:v>
                </c:pt>
                <c:pt idx="7">
                  <c:v>8.6876999999999996E-2</c:v>
                </c:pt>
                <c:pt idx="8">
                  <c:v>0.18992400000000001</c:v>
                </c:pt>
                <c:pt idx="9">
                  <c:v>0.13972500000000002</c:v>
                </c:pt>
                <c:pt idx="10">
                  <c:v>6.0900000000000003E-2</c:v>
                </c:pt>
                <c:pt idx="11">
                  <c:v>0.13677</c:v>
                </c:pt>
                <c:pt idx="12">
                  <c:v>0.10211400000000001</c:v>
                </c:pt>
                <c:pt idx="13">
                  <c:v>0.14013999999999999</c:v>
                </c:pt>
                <c:pt idx="14">
                  <c:v>6.8704000000000001E-2</c:v>
                </c:pt>
                <c:pt idx="15">
                  <c:v>0.10302</c:v>
                </c:pt>
                <c:pt idx="16">
                  <c:v>0.15275000000000002</c:v>
                </c:pt>
                <c:pt idx="17">
                  <c:v>0.15645600000000001</c:v>
                </c:pt>
                <c:pt idx="18">
                  <c:v>0.19437600000000002</c:v>
                </c:pt>
                <c:pt idx="19">
                  <c:v>0.113844</c:v>
                </c:pt>
                <c:pt idx="20">
                  <c:v>0.12506400000000001</c:v>
                </c:pt>
                <c:pt idx="21">
                  <c:v>0.12884300000000001</c:v>
                </c:pt>
                <c:pt idx="22">
                  <c:v>0.16430199999999998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D-41C1-AD2E-94BE8ECBC1D6}"/>
            </c:ext>
          </c:extLst>
        </c:ser>
        <c:ser>
          <c:idx val="2"/>
          <c:order val="2"/>
          <c:tx>
            <c:strRef>
              <c:f>SitPre94!$AQ$3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cat>
          <c:val>
            <c:numRef>
              <c:f>(SitPre94!$AQ$4:$AQ$24,SitPre94!$AQ$26,SitPre94!$AQ$28)</c:f>
              <c:numCache>
                <c:formatCode>0.0</c:formatCode>
                <c:ptCount val="23"/>
                <c:pt idx="0">
                  <c:v>2.7504390000000001</c:v>
                </c:pt>
                <c:pt idx="1">
                  <c:v>3.0730039999999996</c:v>
                </c:pt>
                <c:pt idx="2">
                  <c:v>3.26112</c:v>
                </c:pt>
                <c:pt idx="3">
                  <c:v>3.2998880000000002</c:v>
                </c:pt>
                <c:pt idx="4">
                  <c:v>3.359232</c:v>
                </c:pt>
                <c:pt idx="5">
                  <c:v>3.9659549999999997</c:v>
                </c:pt>
                <c:pt idx="6">
                  <c:v>3.8602440000000007</c:v>
                </c:pt>
                <c:pt idx="7">
                  <c:v>4.2664289999999996</c:v>
                </c:pt>
                <c:pt idx="8">
                  <c:v>3.8984400000000003</c:v>
                </c:pt>
                <c:pt idx="9">
                  <c:v>4.0169499999999996</c:v>
                </c:pt>
                <c:pt idx="10">
                  <c:v>4.0222999999999995</c:v>
                </c:pt>
                <c:pt idx="11">
                  <c:v>3.8662260000000011</c:v>
                </c:pt>
                <c:pt idx="12">
                  <c:v>3.5059140000000006</c:v>
                </c:pt>
                <c:pt idx="13">
                  <c:v>3.688256</c:v>
                </c:pt>
                <c:pt idx="14">
                  <c:v>4.1356160000000006</c:v>
                </c:pt>
                <c:pt idx="15">
                  <c:v>3.8335559999999993</c:v>
                </c:pt>
                <c:pt idx="16">
                  <c:v>3.7613160000000003</c:v>
                </c:pt>
                <c:pt idx="17">
                  <c:v>4.2141360000000008</c:v>
                </c:pt>
                <c:pt idx="18">
                  <c:v>4.0949790000000013</c:v>
                </c:pt>
                <c:pt idx="19">
                  <c:v>4.2096840000000002</c:v>
                </c:pt>
                <c:pt idx="20">
                  <c:v>4.7997359999999993</c:v>
                </c:pt>
                <c:pt idx="21">
                  <c:v>4.9049909999999999</c:v>
                </c:pt>
                <c:pt idx="22">
                  <c:v>5.0715520000000005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D-41C1-AD2E-94BE8ECBC1D6}"/>
            </c:ext>
          </c:extLst>
        </c:ser>
        <c:ser>
          <c:idx val="3"/>
          <c:order val="3"/>
          <c:tx>
            <c:strRef>
              <c:f>SitPre94!$AR$3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(SitPre94!$A$4:$A$24,SitPre94!$A$26,SitPre94!$A$28)</c:f>
              <c:numCache>
                <c:formatCode>General</c:formatCode>
                <c:ptCount val="2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1991</c:v>
                </c:pt>
                <c:pt idx="22">
                  <c:v>1993</c:v>
                </c:pt>
              </c:numCache>
            </c:numRef>
          </c:cat>
          <c:val>
            <c:numRef>
              <c:f>(SitPre94!$AR$4:$AR$24,SitPre94!$AR$26,SitPre94!$AR$28)</c:f>
              <c:numCache>
                <c:formatCode>0.0</c:formatCode>
                <c:ptCount val="23"/>
                <c:pt idx="0">
                  <c:v>0.48310799999999998</c:v>
                </c:pt>
                <c:pt idx="1">
                  <c:v>0.47306199999999998</c:v>
                </c:pt>
                <c:pt idx="2">
                  <c:v>0.71905800000000009</c:v>
                </c:pt>
                <c:pt idx="3">
                  <c:v>0.67505599999999999</c:v>
                </c:pt>
                <c:pt idx="4">
                  <c:v>0.55552000000000001</c:v>
                </c:pt>
                <c:pt idx="5">
                  <c:v>0.55158499999999999</c:v>
                </c:pt>
                <c:pt idx="6">
                  <c:v>0.77562000000000009</c:v>
                </c:pt>
                <c:pt idx="7">
                  <c:v>0.65896500000000002</c:v>
                </c:pt>
                <c:pt idx="8">
                  <c:v>0.66208800000000001</c:v>
                </c:pt>
                <c:pt idx="9">
                  <c:v>0.61927500000000002</c:v>
                </c:pt>
                <c:pt idx="10">
                  <c:v>0.61943999999999999</c:v>
                </c:pt>
                <c:pt idx="11">
                  <c:v>0.63146999999999998</c:v>
                </c:pt>
                <c:pt idx="12">
                  <c:v>0.80593200000000009</c:v>
                </c:pt>
                <c:pt idx="13">
                  <c:v>0.60117199999999993</c:v>
                </c:pt>
                <c:pt idx="14">
                  <c:v>0.6718400000000001</c:v>
                </c:pt>
                <c:pt idx="15">
                  <c:v>0.80779799999999991</c:v>
                </c:pt>
                <c:pt idx="16">
                  <c:v>0.79491100000000003</c:v>
                </c:pt>
                <c:pt idx="17">
                  <c:v>0.82044000000000006</c:v>
                </c:pt>
                <c:pt idx="18">
                  <c:v>0.46849600000000002</c:v>
                </c:pt>
                <c:pt idx="19">
                  <c:v>0.74730000000000008</c:v>
                </c:pt>
                <c:pt idx="20">
                  <c:v>0.40240800000000004</c:v>
                </c:pt>
                <c:pt idx="21">
                  <c:v>0.49194599999999999</c:v>
                </c:pt>
                <c:pt idx="22">
                  <c:v>0.39403399999999994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D-41C1-AD2E-94BE8ECB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68920"/>
        <c:axId val="238569312"/>
      </c:areaChart>
      <c:catAx>
        <c:axId val="23856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69312"/>
        <c:crosses val="autoZero"/>
        <c:auto val="1"/>
        <c:lblAlgn val="ctr"/>
        <c:lblOffset val="100"/>
        <c:tickLblSkip val="2"/>
        <c:noMultiLvlLbl val="0"/>
      </c:catAx>
      <c:valAx>
        <c:axId val="23856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68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SitPost80!$Z$3</c:f>
              <c:strCache>
                <c:ptCount val="1"/>
                <c:pt idx="0">
                  <c:v>Disabled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SitPost80!$Y$4:$Y$37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xVal>
          <c:yVal>
            <c:numRef>
              <c:f>SitPost80!$Z$4:$Z$37</c:f>
              <c:numCache>
                <c:formatCode>General</c:formatCode>
                <c:ptCount val="34"/>
                <c:pt idx="0">
                  <c:v>60.19</c:v>
                </c:pt>
                <c:pt idx="1">
                  <c:v>54.97</c:v>
                </c:pt>
                <c:pt idx="2">
                  <c:v>57.37</c:v>
                </c:pt>
                <c:pt idx="3">
                  <c:v>53.65</c:v>
                </c:pt>
                <c:pt idx="4">
                  <c:v>59.39</c:v>
                </c:pt>
                <c:pt idx="5">
                  <c:v>60.14</c:v>
                </c:pt>
                <c:pt idx="6">
                  <c:v>63.08</c:v>
                </c:pt>
                <c:pt idx="7">
                  <c:v>52.95</c:v>
                </c:pt>
                <c:pt idx="8">
                  <c:v>59.78</c:v>
                </c:pt>
                <c:pt idx="9">
                  <c:v>57.95</c:v>
                </c:pt>
                <c:pt idx="10">
                  <c:v>61.07</c:v>
                </c:pt>
                <c:pt idx="11">
                  <c:v>63.8</c:v>
                </c:pt>
                <c:pt idx="12">
                  <c:v>56.9</c:v>
                </c:pt>
                <c:pt idx="13">
                  <c:v>60.72</c:v>
                </c:pt>
                <c:pt idx="14">
                  <c:v>59.75</c:v>
                </c:pt>
                <c:pt idx="15">
                  <c:v>59.21</c:v>
                </c:pt>
                <c:pt idx="16">
                  <c:v>60.49</c:v>
                </c:pt>
                <c:pt idx="17">
                  <c:v>62.11</c:v>
                </c:pt>
                <c:pt idx="18">
                  <c:v>60.43</c:v>
                </c:pt>
                <c:pt idx="19">
                  <c:v>62.32</c:v>
                </c:pt>
                <c:pt idx="20">
                  <c:v>61.09</c:v>
                </c:pt>
                <c:pt idx="21">
                  <c:v>58.19</c:v>
                </c:pt>
                <c:pt idx="22">
                  <c:v>54.7</c:v>
                </c:pt>
                <c:pt idx="23">
                  <c:v>56.78</c:v>
                </c:pt>
                <c:pt idx="24">
                  <c:v>57.81</c:v>
                </c:pt>
                <c:pt idx="25">
                  <c:v>56.45</c:v>
                </c:pt>
                <c:pt idx="26">
                  <c:v>56.7</c:v>
                </c:pt>
                <c:pt idx="27">
                  <c:v>55.37</c:v>
                </c:pt>
                <c:pt idx="28">
                  <c:v>56.13</c:v>
                </c:pt>
                <c:pt idx="29">
                  <c:v>54.7</c:v>
                </c:pt>
                <c:pt idx="30">
                  <c:v>54.04</c:v>
                </c:pt>
                <c:pt idx="31">
                  <c:v>53.29</c:v>
                </c:pt>
                <c:pt idx="32">
                  <c:v>52.89</c:v>
                </c:pt>
                <c:pt idx="33">
                  <c:v>54.15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BB-44A8-BF90-B1F1A67DB15D}"/>
            </c:ext>
          </c:extLst>
        </c:ser>
        <c:ser>
          <c:idx val="1"/>
          <c:order val="1"/>
          <c:tx>
            <c:strRef>
              <c:f>SitPost80!$AA$3</c:f>
              <c:strCache>
                <c:ptCount val="1"/>
                <c:pt idx="0">
                  <c:v>Retired, Doesn't Want Job or Doesn't Know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SitPost80!$Y$4:$Y$37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xVal>
          <c:yVal>
            <c:numRef>
              <c:f>SitPost80!$AA$4:$AA$37</c:f>
              <c:numCache>
                <c:formatCode>General</c:formatCode>
                <c:ptCount val="34"/>
                <c:pt idx="0">
                  <c:v>2.1589999999999998</c:v>
                </c:pt>
                <c:pt idx="1">
                  <c:v>2.1120000000000001</c:v>
                </c:pt>
                <c:pt idx="2">
                  <c:v>2.3370000000000002</c:v>
                </c:pt>
                <c:pt idx="3">
                  <c:v>3.403</c:v>
                </c:pt>
                <c:pt idx="4">
                  <c:v>2.8279999999999998</c:v>
                </c:pt>
                <c:pt idx="5">
                  <c:v>2.5419999999999998</c:v>
                </c:pt>
                <c:pt idx="6">
                  <c:v>2.9220000000000002</c:v>
                </c:pt>
                <c:pt idx="7">
                  <c:v>3.556</c:v>
                </c:pt>
                <c:pt idx="8">
                  <c:v>1.9850000000000001</c:v>
                </c:pt>
                <c:pt idx="9">
                  <c:v>2.4950000000000001</c:v>
                </c:pt>
                <c:pt idx="10">
                  <c:v>2.4689999999999999</c:v>
                </c:pt>
                <c:pt idx="11">
                  <c:v>2.3780000000000001</c:v>
                </c:pt>
                <c:pt idx="12">
                  <c:v>3.528</c:v>
                </c:pt>
                <c:pt idx="13">
                  <c:v>3.19</c:v>
                </c:pt>
                <c:pt idx="14">
                  <c:v>4.28</c:v>
                </c:pt>
                <c:pt idx="15">
                  <c:v>4.1100000000000003</c:v>
                </c:pt>
                <c:pt idx="16">
                  <c:v>3.89</c:v>
                </c:pt>
                <c:pt idx="17">
                  <c:v>4.0199999999999996</c:v>
                </c:pt>
                <c:pt idx="18">
                  <c:v>6.32</c:v>
                </c:pt>
                <c:pt idx="19">
                  <c:v>6.64</c:v>
                </c:pt>
                <c:pt idx="20">
                  <c:v>5.66</c:v>
                </c:pt>
                <c:pt idx="21">
                  <c:v>6.82</c:v>
                </c:pt>
                <c:pt idx="22">
                  <c:v>6.74</c:v>
                </c:pt>
                <c:pt idx="23">
                  <c:v>7.95</c:v>
                </c:pt>
                <c:pt idx="24">
                  <c:v>6.1</c:v>
                </c:pt>
                <c:pt idx="25">
                  <c:v>7.63</c:v>
                </c:pt>
                <c:pt idx="26">
                  <c:v>6.65</c:v>
                </c:pt>
                <c:pt idx="27">
                  <c:v>8.31</c:v>
                </c:pt>
                <c:pt idx="28">
                  <c:v>5.89</c:v>
                </c:pt>
                <c:pt idx="29">
                  <c:v>5.45</c:v>
                </c:pt>
                <c:pt idx="30">
                  <c:v>5.27</c:v>
                </c:pt>
                <c:pt idx="31">
                  <c:v>6.18</c:v>
                </c:pt>
                <c:pt idx="32">
                  <c:v>6.54</c:v>
                </c:pt>
                <c:pt idx="33">
                  <c:v>7.22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BB-44A8-BF90-B1F1A67DB15D}"/>
            </c:ext>
          </c:extLst>
        </c:ser>
        <c:ser>
          <c:idx val="3"/>
          <c:order val="2"/>
          <c:tx>
            <c:strRef>
              <c:f>SitPost80!$AC$3</c:f>
              <c:strCache>
                <c:ptCount val="1"/>
                <c:pt idx="0">
                  <c:v>Not Disabled, Wants Job or Might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SitPost80!$Y$4:$Y$37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xVal>
          <c:yVal>
            <c:numRef>
              <c:f>SitPost80!$AC$4:$AC$37</c:f>
              <c:numCache>
                <c:formatCode>General</c:formatCode>
                <c:ptCount val="34"/>
                <c:pt idx="0">
                  <c:v>11.32</c:v>
                </c:pt>
                <c:pt idx="1">
                  <c:v>15.95</c:v>
                </c:pt>
                <c:pt idx="2">
                  <c:v>13.43</c:v>
                </c:pt>
                <c:pt idx="3">
                  <c:v>13.47</c:v>
                </c:pt>
                <c:pt idx="4">
                  <c:v>14.14</c:v>
                </c:pt>
                <c:pt idx="5">
                  <c:v>13.51</c:v>
                </c:pt>
                <c:pt idx="6">
                  <c:v>9.782</c:v>
                </c:pt>
                <c:pt idx="7">
                  <c:v>15.53</c:v>
                </c:pt>
                <c:pt idx="8">
                  <c:v>14.22</c:v>
                </c:pt>
                <c:pt idx="9">
                  <c:v>15.38</c:v>
                </c:pt>
                <c:pt idx="10">
                  <c:v>10.85</c:v>
                </c:pt>
                <c:pt idx="11">
                  <c:v>11.19</c:v>
                </c:pt>
                <c:pt idx="12">
                  <c:v>14.14</c:v>
                </c:pt>
                <c:pt idx="13">
                  <c:v>16.350000000000001</c:v>
                </c:pt>
                <c:pt idx="14">
                  <c:v>14.9</c:v>
                </c:pt>
                <c:pt idx="15">
                  <c:v>15.57</c:v>
                </c:pt>
                <c:pt idx="16">
                  <c:v>13.37</c:v>
                </c:pt>
                <c:pt idx="17">
                  <c:v>11.72</c:v>
                </c:pt>
                <c:pt idx="18">
                  <c:v>11</c:v>
                </c:pt>
                <c:pt idx="19">
                  <c:v>11.03</c:v>
                </c:pt>
                <c:pt idx="20">
                  <c:v>11.22</c:v>
                </c:pt>
                <c:pt idx="21">
                  <c:v>11.71</c:v>
                </c:pt>
                <c:pt idx="22">
                  <c:v>11.72</c:v>
                </c:pt>
                <c:pt idx="23">
                  <c:v>11.53</c:v>
                </c:pt>
                <c:pt idx="24">
                  <c:v>11.08</c:v>
                </c:pt>
                <c:pt idx="25">
                  <c:v>11.1</c:v>
                </c:pt>
                <c:pt idx="26">
                  <c:v>11.9</c:v>
                </c:pt>
                <c:pt idx="27">
                  <c:v>11.25</c:v>
                </c:pt>
                <c:pt idx="28">
                  <c:v>15.72</c:v>
                </c:pt>
                <c:pt idx="29">
                  <c:v>15.53</c:v>
                </c:pt>
                <c:pt idx="30">
                  <c:v>15.13</c:v>
                </c:pt>
                <c:pt idx="31">
                  <c:v>14.75</c:v>
                </c:pt>
                <c:pt idx="32">
                  <c:v>14.59</c:v>
                </c:pt>
                <c:pt idx="33">
                  <c:v>12.31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BB-44A8-BF90-B1F1A67DB15D}"/>
            </c:ext>
          </c:extLst>
        </c:ser>
        <c:ser>
          <c:idx val="2"/>
          <c:order val="3"/>
          <c:tx>
            <c:strRef>
              <c:f>SitPost80!$AB$3</c:f>
              <c:strCache>
                <c:ptCount val="1"/>
                <c:pt idx="0">
                  <c:v>Not Retired, Doesn't Want Job or Doesn't Know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SitPost80!$Y$4:$Y$37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xVal>
          <c:yVal>
            <c:numRef>
              <c:f>SitPost80!$AB$4:$AB$37</c:f>
              <c:numCache>
                <c:formatCode>General</c:formatCode>
                <c:ptCount val="34"/>
                <c:pt idx="0">
                  <c:v>26.34</c:v>
                </c:pt>
                <c:pt idx="1">
                  <c:v>26.97</c:v>
                </c:pt>
                <c:pt idx="2">
                  <c:v>26.86</c:v>
                </c:pt>
                <c:pt idx="3">
                  <c:v>29.47</c:v>
                </c:pt>
                <c:pt idx="4">
                  <c:v>23.64</c:v>
                </c:pt>
                <c:pt idx="5">
                  <c:v>23.8</c:v>
                </c:pt>
                <c:pt idx="6">
                  <c:v>24.22</c:v>
                </c:pt>
                <c:pt idx="7">
                  <c:v>27.96</c:v>
                </c:pt>
                <c:pt idx="8">
                  <c:v>24.01</c:v>
                </c:pt>
                <c:pt idx="9">
                  <c:v>24.17</c:v>
                </c:pt>
                <c:pt idx="10">
                  <c:v>25.61</c:v>
                </c:pt>
                <c:pt idx="11">
                  <c:v>22.64</c:v>
                </c:pt>
                <c:pt idx="12">
                  <c:v>25.43</c:v>
                </c:pt>
                <c:pt idx="13">
                  <c:v>19.739999999999998</c:v>
                </c:pt>
                <c:pt idx="14">
                  <c:v>21.07</c:v>
                </c:pt>
                <c:pt idx="15">
                  <c:v>21.11</c:v>
                </c:pt>
                <c:pt idx="16">
                  <c:v>22.24</c:v>
                </c:pt>
                <c:pt idx="17">
                  <c:v>22.15</c:v>
                </c:pt>
                <c:pt idx="18">
                  <c:v>22.24</c:v>
                </c:pt>
                <c:pt idx="19">
                  <c:v>20</c:v>
                </c:pt>
                <c:pt idx="20">
                  <c:v>22.03</c:v>
                </c:pt>
                <c:pt idx="21">
                  <c:v>23.28</c:v>
                </c:pt>
                <c:pt idx="22">
                  <c:v>26.84</c:v>
                </c:pt>
                <c:pt idx="23">
                  <c:v>23.74</c:v>
                </c:pt>
                <c:pt idx="24">
                  <c:v>25.02</c:v>
                </c:pt>
                <c:pt idx="25">
                  <c:v>24.81</c:v>
                </c:pt>
                <c:pt idx="26">
                  <c:v>24.75</c:v>
                </c:pt>
                <c:pt idx="27">
                  <c:v>25.07</c:v>
                </c:pt>
                <c:pt idx="28">
                  <c:v>22.26</c:v>
                </c:pt>
                <c:pt idx="29">
                  <c:v>24.32</c:v>
                </c:pt>
                <c:pt idx="30">
                  <c:v>25.55</c:v>
                </c:pt>
                <c:pt idx="31">
                  <c:v>25.77</c:v>
                </c:pt>
                <c:pt idx="32">
                  <c:v>25.97</c:v>
                </c:pt>
                <c:pt idx="33">
                  <c:v>26.32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BB-44A8-BF90-B1F1A67DB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70096"/>
        <c:axId val="238570488"/>
      </c:scatterChart>
      <c:valAx>
        <c:axId val="238570096"/>
        <c:scaling>
          <c:orientation val="minMax"/>
          <c:max val="2015"/>
          <c:min val="19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70488"/>
        <c:crosses val="autoZero"/>
        <c:crossBetween val="midCat"/>
        <c:majorUnit val="2"/>
      </c:valAx>
      <c:valAx>
        <c:axId val="23857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7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743545272515892E-2"/>
          <c:y val="1.2101911434972237E-2"/>
          <c:w val="0.93104787505417019"/>
          <c:h val="8.9428996243325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SitPost80!$AG$3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SitPost80!$AF$4:$AF$37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cat>
          <c:val>
            <c:numRef>
              <c:f>SitPost80!$AG$4:$AG$37</c:f>
              <c:numCache>
                <c:formatCode>0.00</c:formatCode>
                <c:ptCount val="34"/>
                <c:pt idx="0">
                  <c:v>3.7095096999999999</c:v>
                </c:pt>
                <c:pt idx="1">
                  <c:v>3.4713555</c:v>
                </c:pt>
                <c:pt idx="2">
                  <c:v>3.72905</c:v>
                </c:pt>
                <c:pt idx="3">
                  <c:v>3.5623599999999995</c:v>
                </c:pt>
                <c:pt idx="4">
                  <c:v>3.9987286999999996</c:v>
                </c:pt>
                <c:pt idx="5">
                  <c:v>4.0979396000000001</c:v>
                </c:pt>
                <c:pt idx="6">
                  <c:v>4.2585308000000008</c:v>
                </c:pt>
                <c:pt idx="7">
                  <c:v>3.6932625000000003</c:v>
                </c:pt>
                <c:pt idx="8">
                  <c:v>4.1009080000000004</c:v>
                </c:pt>
                <c:pt idx="9">
                  <c:v>4.0622949999999998</c:v>
                </c:pt>
                <c:pt idx="10">
                  <c:v>4.3891009000000007</c:v>
                </c:pt>
                <c:pt idx="11">
                  <c:v>4.7116299999999995</c:v>
                </c:pt>
                <c:pt idx="12">
                  <c:v>4.4911169999999991</c:v>
                </c:pt>
                <c:pt idx="13">
                  <c:v>4.9304639999999988</c:v>
                </c:pt>
                <c:pt idx="14">
                  <c:v>4.8397500000000004</c:v>
                </c:pt>
                <c:pt idx="15">
                  <c:v>4.8848250000000002</c:v>
                </c:pt>
                <c:pt idx="16">
                  <c:v>4.8754940000000007</c:v>
                </c:pt>
                <c:pt idx="17">
                  <c:v>4.8942679999999994</c:v>
                </c:pt>
                <c:pt idx="18">
                  <c:v>5.1063350000000005</c:v>
                </c:pt>
                <c:pt idx="19">
                  <c:v>5.1663279999999991</c:v>
                </c:pt>
                <c:pt idx="20">
                  <c:v>5.125451</c:v>
                </c:pt>
                <c:pt idx="21">
                  <c:v>5.0392539999999997</c:v>
                </c:pt>
                <c:pt idx="22">
                  <c:v>5.0488100000000005</c:v>
                </c:pt>
                <c:pt idx="23">
                  <c:v>5.5190159999999997</c:v>
                </c:pt>
                <c:pt idx="24">
                  <c:v>5.6364750000000008</c:v>
                </c:pt>
                <c:pt idx="25">
                  <c:v>5.2667850000000005</c:v>
                </c:pt>
                <c:pt idx="26">
                  <c:v>5.30145</c:v>
                </c:pt>
                <c:pt idx="27">
                  <c:v>5.2712239999999992</c:v>
                </c:pt>
                <c:pt idx="28">
                  <c:v>5.7813900000000009</c:v>
                </c:pt>
                <c:pt idx="29">
                  <c:v>5.7161499999999998</c:v>
                </c:pt>
                <c:pt idx="30">
                  <c:v>6.1497520000000003</c:v>
                </c:pt>
                <c:pt idx="31">
                  <c:v>6.0057830000000001</c:v>
                </c:pt>
                <c:pt idx="32">
                  <c:v>6.114084000000001</c:v>
                </c:pt>
                <c:pt idx="33">
                  <c:v>6.4276049999999998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8-4B96-80AD-D0F383920C07}"/>
            </c:ext>
          </c:extLst>
        </c:ser>
        <c:ser>
          <c:idx val="1"/>
          <c:order val="1"/>
          <c:tx>
            <c:strRef>
              <c:f>SitPost80!$AH$3</c:f>
              <c:strCache>
                <c:ptCount val="1"/>
                <c:pt idx="0">
                  <c:v>Retired, Doesn't Want Job or Doesn't Know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SitPost80!$AF$4:$AF$37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cat>
          <c:val>
            <c:numRef>
              <c:f>SitPost80!$AH$4:$AH$37</c:f>
              <c:numCache>
                <c:formatCode>0.00</c:formatCode>
                <c:ptCount val="34"/>
                <c:pt idx="0">
                  <c:v>0.13305917</c:v>
                </c:pt>
                <c:pt idx="1">
                  <c:v>0.13337280000000001</c:v>
                </c:pt>
                <c:pt idx="2">
                  <c:v>0.15190500000000001</c:v>
                </c:pt>
                <c:pt idx="3">
                  <c:v>0.22595919999999997</c:v>
                </c:pt>
                <c:pt idx="4">
                  <c:v>0.19040923999999998</c:v>
                </c:pt>
                <c:pt idx="5">
                  <c:v>0.17321187999999998</c:v>
                </c:pt>
                <c:pt idx="6">
                  <c:v>0.19726422000000002</c:v>
                </c:pt>
                <c:pt idx="7">
                  <c:v>0.248031</c:v>
                </c:pt>
                <c:pt idx="8">
                  <c:v>0.13617100000000001</c:v>
                </c:pt>
                <c:pt idx="9">
                  <c:v>0.17489949999999999</c:v>
                </c:pt>
                <c:pt idx="10">
                  <c:v>0.17744703000000001</c:v>
                </c:pt>
                <c:pt idx="11">
                  <c:v>0.1756153</c:v>
                </c:pt>
                <c:pt idx="12">
                  <c:v>0.27846504</c:v>
                </c:pt>
                <c:pt idx="13">
                  <c:v>0.25902799999999998</c:v>
                </c:pt>
                <c:pt idx="14">
                  <c:v>0.34668000000000004</c:v>
                </c:pt>
                <c:pt idx="15">
                  <c:v>0.33907500000000002</c:v>
                </c:pt>
                <c:pt idx="16">
                  <c:v>0.31353400000000003</c:v>
                </c:pt>
                <c:pt idx="17">
                  <c:v>0.316776</c:v>
                </c:pt>
                <c:pt idx="18">
                  <c:v>0.53403999999999996</c:v>
                </c:pt>
                <c:pt idx="19">
                  <c:v>0.55045599999999995</c:v>
                </c:pt>
                <c:pt idx="20">
                  <c:v>0.47487400000000007</c:v>
                </c:pt>
                <c:pt idx="21">
                  <c:v>0.59061200000000014</c:v>
                </c:pt>
                <c:pt idx="22">
                  <c:v>0.62210200000000004</c:v>
                </c:pt>
                <c:pt idx="23">
                  <c:v>0.77274000000000009</c:v>
                </c:pt>
                <c:pt idx="24">
                  <c:v>0.59475</c:v>
                </c:pt>
                <c:pt idx="25">
                  <c:v>0.71187900000000004</c:v>
                </c:pt>
                <c:pt idx="26">
                  <c:v>0.62177499999999997</c:v>
                </c:pt>
                <c:pt idx="27">
                  <c:v>0.79111200000000004</c:v>
                </c:pt>
                <c:pt idx="28">
                  <c:v>0.60667000000000004</c:v>
                </c:pt>
                <c:pt idx="29">
                  <c:v>0.56952499999999995</c:v>
                </c:pt>
                <c:pt idx="30">
                  <c:v>0.59972599999999998</c:v>
                </c:pt>
                <c:pt idx="31">
                  <c:v>0.69648599999999994</c:v>
                </c:pt>
                <c:pt idx="32">
                  <c:v>0.75602400000000003</c:v>
                </c:pt>
                <c:pt idx="33">
                  <c:v>0.85701399999999994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28-4B96-80AD-D0F383920C07}"/>
            </c:ext>
          </c:extLst>
        </c:ser>
        <c:ser>
          <c:idx val="3"/>
          <c:order val="2"/>
          <c:tx>
            <c:strRef>
              <c:f>SitPost80!$AJ$3</c:f>
              <c:strCache>
                <c:ptCount val="1"/>
                <c:pt idx="0">
                  <c:v>Not Disabled, Wants Job or Might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SitPost80!$AF$4:$AF$37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cat>
          <c:val>
            <c:numRef>
              <c:f>SitPost80!$AJ$4:$AJ$37</c:f>
              <c:numCache>
                <c:formatCode>0.00</c:formatCode>
                <c:ptCount val="34"/>
                <c:pt idx="0">
                  <c:v>0.69765160000000004</c:v>
                </c:pt>
                <c:pt idx="1">
                  <c:v>1.0072425</c:v>
                </c:pt>
                <c:pt idx="2">
                  <c:v>0.87295</c:v>
                </c:pt>
                <c:pt idx="3">
                  <c:v>0.89440800000000009</c:v>
                </c:pt>
                <c:pt idx="4">
                  <c:v>0.95204619999999995</c:v>
                </c:pt>
                <c:pt idx="5">
                  <c:v>0.92057140000000004</c:v>
                </c:pt>
                <c:pt idx="6">
                  <c:v>0.66038282000000004</c:v>
                </c:pt>
                <c:pt idx="7">
                  <c:v>1.0832174999999999</c:v>
                </c:pt>
                <c:pt idx="8">
                  <c:v>0.97549200000000014</c:v>
                </c:pt>
                <c:pt idx="9">
                  <c:v>1.078138</c:v>
                </c:pt>
                <c:pt idx="10">
                  <c:v>0.77978950000000002</c:v>
                </c:pt>
                <c:pt idx="11">
                  <c:v>0.82638149999999999</c:v>
                </c:pt>
                <c:pt idx="12">
                  <c:v>1.1160702</c:v>
                </c:pt>
                <c:pt idx="13">
                  <c:v>1.32762</c:v>
                </c:pt>
                <c:pt idx="14">
                  <c:v>1.2068999999999999</c:v>
                </c:pt>
                <c:pt idx="15">
                  <c:v>1.2845250000000001</c:v>
                </c:pt>
                <c:pt idx="16">
                  <c:v>1.0776219999999999</c:v>
                </c:pt>
                <c:pt idx="17">
                  <c:v>0.92353600000000013</c:v>
                </c:pt>
                <c:pt idx="18">
                  <c:v>0.92949999999999988</c:v>
                </c:pt>
                <c:pt idx="19">
                  <c:v>0.91438699999999984</c:v>
                </c:pt>
                <c:pt idx="20">
                  <c:v>0.94135800000000014</c:v>
                </c:pt>
                <c:pt idx="21">
                  <c:v>1.014086</c:v>
                </c:pt>
                <c:pt idx="22">
                  <c:v>1.0817560000000002</c:v>
                </c:pt>
                <c:pt idx="23">
                  <c:v>1.120716</c:v>
                </c:pt>
                <c:pt idx="24">
                  <c:v>1.0803</c:v>
                </c:pt>
                <c:pt idx="25">
                  <c:v>1.0356300000000001</c:v>
                </c:pt>
                <c:pt idx="26">
                  <c:v>1.1126500000000001</c:v>
                </c:pt>
                <c:pt idx="27">
                  <c:v>1.071</c:v>
                </c:pt>
                <c:pt idx="28">
                  <c:v>1.6191600000000002</c:v>
                </c:pt>
                <c:pt idx="29">
                  <c:v>1.6228849999999999</c:v>
                </c:pt>
                <c:pt idx="30">
                  <c:v>1.7217940000000003</c:v>
                </c:pt>
                <c:pt idx="31">
                  <c:v>1.6623249999999998</c:v>
                </c:pt>
                <c:pt idx="32">
                  <c:v>1.686604</c:v>
                </c:pt>
                <c:pt idx="33">
                  <c:v>1.4611969999999999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28-4B96-80AD-D0F383920C07}"/>
            </c:ext>
          </c:extLst>
        </c:ser>
        <c:ser>
          <c:idx val="2"/>
          <c:order val="3"/>
          <c:tx>
            <c:strRef>
              <c:f>SitPost80!$AI$3</c:f>
              <c:strCache>
                <c:ptCount val="1"/>
                <c:pt idx="0">
                  <c:v>Not Retired, Doesn't Want Job or Doesn't Know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SitPost80!$AF$4:$AF$37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cat>
          <c:val>
            <c:numRef>
              <c:f>SitPost80!$AI$4:$AI$37</c:f>
              <c:numCache>
                <c:formatCode>0.00</c:formatCode>
                <c:ptCount val="34"/>
                <c:pt idx="0">
                  <c:v>1.6233342000000002</c:v>
                </c:pt>
                <c:pt idx="1">
                  <c:v>1.7031555</c:v>
                </c:pt>
                <c:pt idx="2">
                  <c:v>1.7459</c:v>
                </c:pt>
                <c:pt idx="3">
                  <c:v>1.9568080000000001</c:v>
                </c:pt>
                <c:pt idx="4">
                  <c:v>1.5916812</c:v>
                </c:pt>
                <c:pt idx="5">
                  <c:v>1.6217320000000002</c:v>
                </c:pt>
                <c:pt idx="6">
                  <c:v>1.6350922000000001</c:v>
                </c:pt>
                <c:pt idx="7">
                  <c:v>1.95021</c:v>
                </c:pt>
                <c:pt idx="8">
                  <c:v>1.6470860000000001</c:v>
                </c:pt>
                <c:pt idx="9">
                  <c:v>1.6943170000000001</c:v>
                </c:pt>
                <c:pt idx="10">
                  <c:v>1.8405907000000001</c:v>
                </c:pt>
                <c:pt idx="11">
                  <c:v>1.671964</c:v>
                </c:pt>
                <c:pt idx="12">
                  <c:v>2.0071899000000002</c:v>
                </c:pt>
                <c:pt idx="13">
                  <c:v>1.6028879999999999</c:v>
                </c:pt>
                <c:pt idx="14">
                  <c:v>1.7066699999999999</c:v>
                </c:pt>
                <c:pt idx="15">
                  <c:v>1.7415750000000001</c:v>
                </c:pt>
                <c:pt idx="16">
                  <c:v>1.7925439999999999</c:v>
                </c:pt>
                <c:pt idx="17">
                  <c:v>1.74542</c:v>
                </c:pt>
                <c:pt idx="18">
                  <c:v>1.8792799999999998</c:v>
                </c:pt>
                <c:pt idx="19">
                  <c:v>1.6579999999999999</c:v>
                </c:pt>
                <c:pt idx="20">
                  <c:v>1.8483170000000004</c:v>
                </c:pt>
                <c:pt idx="21">
                  <c:v>2.0160480000000001</c:v>
                </c:pt>
                <c:pt idx="22">
                  <c:v>2.4773320000000005</c:v>
                </c:pt>
                <c:pt idx="23">
                  <c:v>2.307528</c:v>
                </c:pt>
                <c:pt idx="24">
                  <c:v>2.4394499999999999</c:v>
                </c:pt>
                <c:pt idx="25">
                  <c:v>2.3147729999999997</c:v>
                </c:pt>
                <c:pt idx="26">
                  <c:v>2.3141249999999998</c:v>
                </c:pt>
                <c:pt idx="27">
                  <c:v>2.3866640000000001</c:v>
                </c:pt>
                <c:pt idx="28">
                  <c:v>2.2927800000000005</c:v>
                </c:pt>
                <c:pt idx="29">
                  <c:v>2.5414399999999997</c:v>
                </c:pt>
                <c:pt idx="30">
                  <c:v>2.9075900000000003</c:v>
                </c:pt>
                <c:pt idx="31">
                  <c:v>2.9042789999999998</c:v>
                </c:pt>
                <c:pt idx="32">
                  <c:v>3.002132</c:v>
                </c:pt>
                <c:pt idx="33">
                  <c:v>3.1241839999999996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28-4B96-80AD-D0F38392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34048"/>
        <c:axId val="207734440"/>
      </c:areaChart>
      <c:catAx>
        <c:axId val="2077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34440"/>
        <c:crosses val="autoZero"/>
        <c:auto val="1"/>
        <c:lblAlgn val="ctr"/>
        <c:lblOffset val="100"/>
        <c:tickLblSkip val="2"/>
        <c:noMultiLvlLbl val="0"/>
      </c:catAx>
      <c:valAx>
        <c:axId val="20773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34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0510087121158375E-2"/>
          <c:y val="1.2101911434972237E-2"/>
          <c:w val="0.92190954851540841"/>
          <c:h val="8.9428996243325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per'!$L$9:$L$51</c:f>
              <c:numCache>
                <c:formatCode>General</c:formatCode>
                <c:ptCount val="4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</c:numCache>
            </c:numRef>
          </c:xVal>
          <c:yVal>
            <c:numRef>
              <c:f>'EPI Data Library - Wages by per'!$Q$9:$Q$51</c:f>
              <c:numCache>
                <c:formatCode>"$"#,##0.00_);[Red]\("$"#,##0.00\)</c:formatCode>
                <c:ptCount val="43"/>
                <c:pt idx="0">
                  <c:v>19.027589873146358</c:v>
                </c:pt>
                <c:pt idx="1">
                  <c:v>18.739162965158553</c:v>
                </c:pt>
                <c:pt idx="2">
                  <c:v>18.830021626440583</c:v>
                </c:pt>
                <c:pt idx="3">
                  <c:v>18.599210390217188</c:v>
                </c:pt>
                <c:pt idx="4">
                  <c:v>18.993371035365993</c:v>
                </c:pt>
                <c:pt idx="5">
                  <c:v>19.200836045303603</c:v>
                </c:pt>
                <c:pt idx="6">
                  <c:v>19.598673707255021</c:v>
                </c:pt>
                <c:pt idx="7">
                  <c:v>19.348393798392184</c:v>
                </c:pt>
                <c:pt idx="8">
                  <c:v>19.0947926885495</c:v>
                </c:pt>
                <c:pt idx="9">
                  <c:v>18.979354970639776</c:v>
                </c:pt>
                <c:pt idx="10">
                  <c:v>18.883229735082008</c:v>
                </c:pt>
                <c:pt idx="11">
                  <c:v>18.990659949391762</c:v>
                </c:pt>
                <c:pt idx="12">
                  <c:v>18.905819089036914</c:v>
                </c:pt>
                <c:pt idx="13">
                  <c:v>19.443427338315598</c:v>
                </c:pt>
                <c:pt idx="14">
                  <c:v>19.502947559277288</c:v>
                </c:pt>
                <c:pt idx="15">
                  <c:v>18.982623569442122</c:v>
                </c:pt>
                <c:pt idx="16">
                  <c:v>18.321505528530601</c:v>
                </c:pt>
                <c:pt idx="17">
                  <c:v>17.9862752458444</c:v>
                </c:pt>
                <c:pt idx="18">
                  <c:v>18.007196555014001</c:v>
                </c:pt>
                <c:pt idx="19">
                  <c:v>18.037813345844928</c:v>
                </c:pt>
                <c:pt idx="20">
                  <c:v>17.818034449612252</c:v>
                </c:pt>
                <c:pt idx="21">
                  <c:v>17.630960065779981</c:v>
                </c:pt>
                <c:pt idx="22">
                  <c:v>17.908094602252447</c:v>
                </c:pt>
                <c:pt idx="23">
                  <c:v>18.00832581983185</c:v>
                </c:pt>
                <c:pt idx="24">
                  <c:v>17.983096674619215</c:v>
                </c:pt>
                <c:pt idx="25">
                  <c:v>18.876577570535453</c:v>
                </c:pt>
                <c:pt idx="26">
                  <c:v>19.440664978923316</c:v>
                </c:pt>
                <c:pt idx="27">
                  <c:v>19.695890177802802</c:v>
                </c:pt>
                <c:pt idx="28">
                  <c:v>20.127072254814632</c:v>
                </c:pt>
                <c:pt idx="29">
                  <c:v>20.407803731397593</c:v>
                </c:pt>
                <c:pt idx="30">
                  <c:v>20.178960130484889</c:v>
                </c:pt>
                <c:pt idx="31">
                  <c:v>20.060979243821308</c:v>
                </c:pt>
                <c:pt idx="32">
                  <c:v>19.930926288034097</c:v>
                </c:pt>
                <c:pt idx="33">
                  <c:v>19.973472506438686</c:v>
                </c:pt>
                <c:pt idx="34">
                  <c:v>20.324273224658441</c:v>
                </c:pt>
                <c:pt idx="35">
                  <c:v>20.319318669232167</c:v>
                </c:pt>
                <c:pt idx="36">
                  <c:v>21.017372842042487</c:v>
                </c:pt>
                <c:pt idx="37">
                  <c:v>20.314139738373981</c:v>
                </c:pt>
                <c:pt idx="38">
                  <c:v>19.943431681980162</c:v>
                </c:pt>
                <c:pt idx="39">
                  <c:v>19.966225938336429</c:v>
                </c:pt>
                <c:pt idx="40">
                  <c:v>19.761215349909307</c:v>
                </c:pt>
                <c:pt idx="41">
                  <c:v>19.804068821231329</c:v>
                </c:pt>
                <c:pt idx="42">
                  <c:v>20.30887482813057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F7-4019-8B0C-E9BA7075789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per'!$A$9:$A$51</c:f>
              <c:numCache>
                <c:formatCode>General</c:formatCode>
                <c:ptCount val="4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</c:numCache>
            </c:numRef>
          </c:xVal>
          <c:yVal>
            <c:numRef>
              <c:f>'EPI Data Library - Wages by per'!$J$9:$J$51</c:f>
              <c:numCache>
                <c:formatCode>"$"#,##0.00_);[Red]\("$"#,##0.00\)</c:formatCode>
                <c:ptCount val="43"/>
                <c:pt idx="0">
                  <c:v>12.445899660615087</c:v>
                </c:pt>
                <c:pt idx="1">
                  <c:v>12.333672211403391</c:v>
                </c:pt>
                <c:pt idx="2">
                  <c:v>11.883115874580671</c:v>
                </c:pt>
                <c:pt idx="3">
                  <c:v>12.054511422407636</c:v>
                </c:pt>
                <c:pt idx="4">
                  <c:v>11.880430168794961</c:v>
                </c:pt>
                <c:pt idx="5">
                  <c:v>12.072381944651966</c:v>
                </c:pt>
                <c:pt idx="6">
                  <c:v>12.184003063327996</c:v>
                </c:pt>
                <c:pt idx="7">
                  <c:v>12.017696047950299</c:v>
                </c:pt>
                <c:pt idx="8">
                  <c:v>11.963591935500022</c:v>
                </c:pt>
                <c:pt idx="9">
                  <c:v>11.515453197212009</c:v>
                </c:pt>
                <c:pt idx="10">
                  <c:v>11.095620391781763</c:v>
                </c:pt>
                <c:pt idx="11">
                  <c:v>10.938223459101367</c:v>
                </c:pt>
                <c:pt idx="12">
                  <c:v>10.898066396350597</c:v>
                </c:pt>
                <c:pt idx="13">
                  <c:v>11.133089359197964</c:v>
                </c:pt>
                <c:pt idx="14">
                  <c:v>11.188273207423377</c:v>
                </c:pt>
                <c:pt idx="15">
                  <c:v>11.253349385940728</c:v>
                </c:pt>
                <c:pt idx="16">
                  <c:v>10.961331525146743</c:v>
                </c:pt>
                <c:pt idx="17">
                  <c:v>10.700444103212066</c:v>
                </c:pt>
                <c:pt idx="18">
                  <c:v>10.668715566924128</c:v>
                </c:pt>
                <c:pt idx="19">
                  <c:v>10.513753082799118</c:v>
                </c:pt>
                <c:pt idx="20">
                  <c:v>10.499379001366368</c:v>
                </c:pt>
                <c:pt idx="21">
                  <c:v>10.676359519176328</c:v>
                </c:pt>
                <c:pt idx="22">
                  <c:v>10.778853144180983</c:v>
                </c:pt>
                <c:pt idx="23">
                  <c:v>10.676436333787651</c:v>
                </c:pt>
                <c:pt idx="24">
                  <c:v>11.001423848002339</c:v>
                </c:pt>
                <c:pt idx="25">
                  <c:v>11.619469732426113</c:v>
                </c:pt>
                <c:pt idx="26">
                  <c:v>11.715290780492529</c:v>
                </c:pt>
                <c:pt idx="27">
                  <c:v>11.961149972561495</c:v>
                </c:pt>
                <c:pt idx="28">
                  <c:v>12.393058379121973</c:v>
                </c:pt>
                <c:pt idx="29">
                  <c:v>12.344435250967587</c:v>
                </c:pt>
                <c:pt idx="30">
                  <c:v>12.399371367000793</c:v>
                </c:pt>
                <c:pt idx="31">
                  <c:v>12.348437927860795</c:v>
                </c:pt>
                <c:pt idx="32">
                  <c:v>12.253049670480067</c:v>
                </c:pt>
                <c:pt idx="33">
                  <c:v>12.34742959282222</c:v>
                </c:pt>
                <c:pt idx="34">
                  <c:v>12.135315663031353</c:v>
                </c:pt>
                <c:pt idx="35">
                  <c:v>11.876034101534437</c:v>
                </c:pt>
                <c:pt idx="36">
                  <c:v>11.993204654674368</c:v>
                </c:pt>
                <c:pt idx="37">
                  <c:v>11.68408875470646</c:v>
                </c:pt>
                <c:pt idx="38">
                  <c:v>11.39777842900264</c:v>
                </c:pt>
                <c:pt idx="39">
                  <c:v>11.39546300192305</c:v>
                </c:pt>
                <c:pt idx="40">
                  <c:v>11.407317457156568</c:v>
                </c:pt>
                <c:pt idx="41">
                  <c:v>11.736142902750345</c:v>
                </c:pt>
                <c:pt idx="42">
                  <c:v>11.870076259102715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F7-4019-8B0C-E9BA7075789B}"/>
            </c:ext>
          </c:extLst>
        </c:ser>
        <c:ser>
          <c:idx val="2"/>
          <c:order val="2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per'!$T$3:$T$9</c:f>
              <c:numCache>
                <c:formatCode>General</c:formatCode>
                <c:ptCount val="7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</c:numCache>
            </c:numRef>
          </c:xVal>
          <c:yVal>
            <c:numRef>
              <c:f>'EPI Data Library - Wages by per'!$AC$3:$AC$9</c:f>
              <c:numCache>
                <c:formatCode>"$"#,##0.00_);[Red]\("$"#,##0.00\)</c:formatCode>
                <c:ptCount val="7"/>
                <c:pt idx="0">
                  <c:v>16.814624356335788</c:v>
                </c:pt>
                <c:pt idx="1">
                  <c:v>17.32598808703095</c:v>
                </c:pt>
                <c:pt idx="2">
                  <c:v>17.778208605211482</c:v>
                </c:pt>
                <c:pt idx="3">
                  <c:v>17.591553049903037</c:v>
                </c:pt>
                <c:pt idx="4">
                  <c:v>17.465119857922261</c:v>
                </c:pt>
                <c:pt idx="5">
                  <c:v>18.329717742951257</c:v>
                </c:pt>
                <c:pt idx="6">
                  <c:v>19.027589873146358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F7-4019-8B0C-E9BA7075789B}"/>
            </c:ext>
          </c:extLst>
        </c:ser>
        <c:ser>
          <c:idx val="3"/>
          <c:order val="3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per'!$T$3:$T$9</c:f>
              <c:numCache>
                <c:formatCode>General</c:formatCode>
                <c:ptCount val="7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</c:numCache>
            </c:numRef>
          </c:xVal>
          <c:yVal>
            <c:numRef>
              <c:f>'EPI Data Library - Wages by per'!$AB$3:$AB$9</c:f>
              <c:numCache>
                <c:formatCode>"$"#,##0.00_);[Red]\("$"#,##0.00\)</c:formatCode>
                <c:ptCount val="7"/>
                <c:pt idx="0">
                  <c:v>10.998404367819436</c:v>
                </c:pt>
                <c:pt idx="1">
                  <c:v>11.332886124297266</c:v>
                </c:pt>
                <c:pt idx="2">
                  <c:v>11.62868245117151</c:v>
                </c:pt>
                <c:pt idx="3">
                  <c:v>11.506591512279462</c:v>
                </c:pt>
                <c:pt idx="4">
                  <c:v>11.423891872879265</c:v>
                </c:pt>
                <c:pt idx="5">
                  <c:v>11.989423219497024</c:v>
                </c:pt>
                <c:pt idx="6">
                  <c:v>12.445899660615087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F7-4019-8B0C-E9BA70757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35224"/>
        <c:axId val="207735616"/>
      </c:scatterChart>
      <c:valAx>
        <c:axId val="207735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35616"/>
        <c:crosses val="autoZero"/>
        <c:crossBetween val="midCat"/>
        <c:majorUnit val="5"/>
      </c:valAx>
      <c:valAx>
        <c:axId val="2077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35224"/>
        <c:crosses val="autoZero"/>
        <c:crossBetween val="midCat"/>
        <c:majorUnit val="2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Sheet1!$B$4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0-4552-AA9C-788684DF4CBD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Sheet1!$B$5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0-4552-AA9C-788684DF4CBD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C00-4552-AA9C-788684DF4CBD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Sheet1!$B$7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0-4552-AA9C-788684DF4CBD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Sheet1!$B$8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00-4552-AA9C-788684DF4CBD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Sheet1!$B$9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00-4552-AA9C-788684DF4CBD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Sheet1!$B$10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00-4552-AA9C-788684DF4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736400"/>
        <c:axId val="207736792"/>
      </c:barChart>
      <c:catAx>
        <c:axId val="20773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36792"/>
        <c:crosses val="autoZero"/>
        <c:auto val="1"/>
        <c:lblAlgn val="ctr"/>
        <c:lblOffset val="100"/>
        <c:noMultiLvlLbl val="0"/>
      </c:catAx>
      <c:valAx>
        <c:axId val="20773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364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Sheet2!$B$4</c:f>
              <c:numCache>
                <c:formatCode>General</c:formatCode>
                <c:ptCount val="1"/>
                <c:pt idx="0">
                  <c:v>11.79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52A-AA9A-DD67695913D9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Sheet2!$B$5</c:f>
              <c:numCache>
                <c:formatCode>General</c:formatCode>
                <c:ptCount val="1"/>
                <c:pt idx="0">
                  <c:v>21.09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52A-AA9A-DD67695913D9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6-452A-AA9A-DD67695913D9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Sheet2!$B$7</c:f>
              <c:numCache>
                <c:formatCode>General</c:formatCode>
                <c:ptCount val="1"/>
                <c:pt idx="0">
                  <c:v>26.26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6-452A-AA9A-DD67695913D9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Sheet2!$B$8</c:f>
              <c:numCache>
                <c:formatCode>General</c:formatCode>
                <c:ptCount val="1"/>
                <c:pt idx="0">
                  <c:v>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6-452A-AA9A-DD67695913D9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Sheet2!$B$9</c:f>
              <c:numCache>
                <c:formatCode>General</c:formatCode>
                <c:ptCount val="1"/>
                <c:pt idx="0">
                  <c:v>14.56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6-452A-AA9A-DD67695913D9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Sheet2!$B$10</c:f>
              <c:numCache>
                <c:formatCode>General</c:formatCode>
                <c:ptCount val="1"/>
                <c:pt idx="0">
                  <c:v>20.39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C6-452A-AA9A-DD676959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328328"/>
        <c:axId val="239328720"/>
      </c:barChart>
      <c:catAx>
        <c:axId val="23932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28720"/>
        <c:crosses val="autoZero"/>
        <c:auto val="1"/>
        <c:lblAlgn val="ctr"/>
        <c:lblOffset val="100"/>
        <c:noMultiLvlLbl val="0"/>
      </c:catAx>
      <c:valAx>
        <c:axId val="239328720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283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Sheet2!$C$4</c:f>
              <c:numCache>
                <c:formatCode>General</c:formatCode>
                <c:ptCount val="1"/>
                <c:pt idx="0">
                  <c:v>56.39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D-4DA9-A96F-58F3D04DC8C1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Sheet2!$C$5</c:f>
              <c:numCache>
                <c:formatCode>General</c:formatCode>
                <c:ptCount val="1"/>
                <c:pt idx="0">
                  <c:v>63.54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D-4DA9-A96F-58F3D04DC8C1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ED-4DA9-A96F-58F3D04DC8C1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Sheet2!$C$7</c:f>
              <c:numCache>
                <c:formatCode>General</c:formatCode>
                <c:ptCount val="1"/>
                <c:pt idx="0">
                  <c:v>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ED-4DA9-A96F-58F3D04DC8C1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Sheet2!$C$8</c:f>
              <c:numCache>
                <c:formatCode>General</c:formatCode>
                <c:ptCount val="1"/>
                <c:pt idx="0">
                  <c:v>62.88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ED-4DA9-A96F-58F3D04DC8C1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Sheet2!$C$9</c:f>
              <c:numCache>
                <c:formatCode>General</c:formatCode>
                <c:ptCount val="1"/>
                <c:pt idx="0">
                  <c:v>58.49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ED-4DA9-A96F-58F3D04DC8C1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Sheet2!$C$3</c:f>
              <c:numCache>
                <c:formatCode>General</c:formatCode>
                <c:ptCount val="1"/>
              </c:numCache>
            </c:numRef>
          </c:cat>
          <c:val>
            <c:numRef>
              <c:f>Sheet2!$C$10</c:f>
              <c:numCache>
                <c:formatCode>General</c:formatCode>
                <c:ptCount val="1"/>
                <c:pt idx="0">
                  <c:v>62.48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ED-4DA9-A96F-58F3D04D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329504"/>
        <c:axId val="239329896"/>
      </c:barChart>
      <c:catAx>
        <c:axId val="2393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29896"/>
        <c:crosses val="autoZero"/>
        <c:auto val="1"/>
        <c:lblAlgn val="ctr"/>
        <c:lblOffset val="100"/>
        <c:noMultiLvlLbl val="0"/>
      </c:catAx>
      <c:valAx>
        <c:axId val="23932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295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(EmpStat!$AF$54,EmpStat!$AF$90)</c:f>
              <c:numCache>
                <c:formatCode>General</c:formatCode>
                <c:ptCount val="2"/>
                <c:pt idx="0">
                  <c:v>1980</c:v>
                </c:pt>
                <c:pt idx="1">
                  <c:v>2016</c:v>
                </c:pt>
              </c:numCache>
            </c:numRef>
          </c:xVal>
          <c:yVal>
            <c:numRef>
              <c:f>(EmpStat!$AK$54,EmpStat!$AK$90)</c:f>
              <c:numCache>
                <c:formatCode>General</c:formatCode>
                <c:ptCount val="2"/>
                <c:pt idx="0">
                  <c:v>3.3843749999999999</c:v>
                </c:pt>
                <c:pt idx="1">
                  <c:v>3.3843749999999999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A9-417E-A8BF-85ED344EAA79}"/>
            </c:ext>
          </c:extLst>
        </c:ser>
        <c:ser>
          <c:idx val="2"/>
          <c:order val="1"/>
          <c:tx>
            <c:v>25-54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EmpStat!$AF$22:$AF$90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xVal>
          <c:yVal>
            <c:numRef>
              <c:f>EmpStat!$AJ$22:$AJ$90</c:f>
              <c:numCache>
                <c:formatCode>General</c:formatCode>
                <c:ptCount val="69"/>
                <c:pt idx="0">
                  <c:v>2.6</c:v>
                </c:pt>
                <c:pt idx="1">
                  <c:v>4.5999999999999996</c:v>
                </c:pt>
                <c:pt idx="2">
                  <c:v>4</c:v>
                </c:pt>
                <c:pt idx="3">
                  <c:v>2.2000000000000002</c:v>
                </c:pt>
                <c:pt idx="4">
                  <c:v>2.1</c:v>
                </c:pt>
                <c:pt idx="5">
                  <c:v>2.2000000000000002</c:v>
                </c:pt>
                <c:pt idx="6">
                  <c:v>4.4000000000000004</c:v>
                </c:pt>
                <c:pt idx="7">
                  <c:v>3.2</c:v>
                </c:pt>
                <c:pt idx="8">
                  <c:v>3</c:v>
                </c:pt>
                <c:pt idx="9">
                  <c:v>3.1</c:v>
                </c:pt>
                <c:pt idx="10">
                  <c:v>5.6</c:v>
                </c:pt>
                <c:pt idx="11">
                  <c:v>4.2</c:v>
                </c:pt>
                <c:pt idx="12">
                  <c:v>4.2</c:v>
                </c:pt>
                <c:pt idx="13">
                  <c:v>5.0999999999999996</c:v>
                </c:pt>
                <c:pt idx="14">
                  <c:v>4</c:v>
                </c:pt>
                <c:pt idx="15">
                  <c:v>3.8</c:v>
                </c:pt>
                <c:pt idx="16">
                  <c:v>3.2</c:v>
                </c:pt>
                <c:pt idx="17">
                  <c:v>2.7</c:v>
                </c:pt>
                <c:pt idx="18">
                  <c:v>2.1</c:v>
                </c:pt>
                <c:pt idx="19">
                  <c:v>1.9</c:v>
                </c:pt>
                <c:pt idx="20">
                  <c:v>1.7</c:v>
                </c:pt>
                <c:pt idx="21">
                  <c:v>1.6</c:v>
                </c:pt>
                <c:pt idx="22">
                  <c:v>2.8</c:v>
                </c:pt>
                <c:pt idx="23">
                  <c:v>3.5</c:v>
                </c:pt>
                <c:pt idx="24">
                  <c:v>3.1</c:v>
                </c:pt>
                <c:pt idx="25">
                  <c:v>2.5</c:v>
                </c:pt>
                <c:pt idx="26">
                  <c:v>3.1</c:v>
                </c:pt>
                <c:pt idx="27">
                  <c:v>5.7</c:v>
                </c:pt>
                <c:pt idx="28">
                  <c:v>4.9000000000000004</c:v>
                </c:pt>
                <c:pt idx="29">
                  <c:v>4.3</c:v>
                </c:pt>
                <c:pt idx="30">
                  <c:v>3.5</c:v>
                </c:pt>
                <c:pt idx="31">
                  <c:v>3.4</c:v>
                </c:pt>
                <c:pt idx="32">
                  <c:v>5.0999999999999996</c:v>
                </c:pt>
                <c:pt idx="33">
                  <c:v>5.5</c:v>
                </c:pt>
                <c:pt idx="34">
                  <c:v>8</c:v>
                </c:pt>
                <c:pt idx="35">
                  <c:v>8.1999999999999993</c:v>
                </c:pt>
                <c:pt idx="36">
                  <c:v>5.9</c:v>
                </c:pt>
                <c:pt idx="37">
                  <c:v>5.6</c:v>
                </c:pt>
                <c:pt idx="38">
                  <c:v>5.6</c:v>
                </c:pt>
                <c:pt idx="39">
                  <c:v>5</c:v>
                </c:pt>
                <c:pt idx="40">
                  <c:v>4.4000000000000004</c:v>
                </c:pt>
                <c:pt idx="41">
                  <c:v>4.0999999999999996</c:v>
                </c:pt>
                <c:pt idx="42">
                  <c:v>4.5999999999999996</c:v>
                </c:pt>
                <c:pt idx="43">
                  <c:v>5.9</c:v>
                </c:pt>
                <c:pt idx="44">
                  <c:v>6.7</c:v>
                </c:pt>
                <c:pt idx="45">
                  <c:v>6</c:v>
                </c:pt>
                <c:pt idx="46">
                  <c:v>4.9000000000000004</c:v>
                </c:pt>
                <c:pt idx="47">
                  <c:v>4.4000000000000004</c:v>
                </c:pt>
                <c:pt idx="48">
                  <c:v>4.2</c:v>
                </c:pt>
                <c:pt idx="49">
                  <c:v>3.7</c:v>
                </c:pt>
                <c:pt idx="50">
                  <c:v>3.3</c:v>
                </c:pt>
                <c:pt idx="51">
                  <c:v>3</c:v>
                </c:pt>
                <c:pt idx="52">
                  <c:v>2.9</c:v>
                </c:pt>
                <c:pt idx="53">
                  <c:v>3.7</c:v>
                </c:pt>
                <c:pt idx="54">
                  <c:v>4.8</c:v>
                </c:pt>
                <c:pt idx="55">
                  <c:v>5.2</c:v>
                </c:pt>
                <c:pt idx="56">
                  <c:v>4.5999999999999996</c:v>
                </c:pt>
                <c:pt idx="57">
                  <c:v>3.9</c:v>
                </c:pt>
                <c:pt idx="58">
                  <c:v>3.6</c:v>
                </c:pt>
                <c:pt idx="59">
                  <c:v>3.7</c:v>
                </c:pt>
                <c:pt idx="60">
                  <c:v>5</c:v>
                </c:pt>
                <c:pt idx="61">
                  <c:v>9.1999999999999993</c:v>
                </c:pt>
                <c:pt idx="62">
                  <c:v>9.3000000000000007</c:v>
                </c:pt>
                <c:pt idx="63">
                  <c:v>8.1999999999999993</c:v>
                </c:pt>
                <c:pt idx="64">
                  <c:v>6.9</c:v>
                </c:pt>
                <c:pt idx="65">
                  <c:v>6.4</c:v>
                </c:pt>
                <c:pt idx="66">
                  <c:v>5.2</c:v>
                </c:pt>
                <c:pt idx="67">
                  <c:v>4.4000000000000004</c:v>
                </c:pt>
                <c:pt idx="68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A9-417E-A8BF-85ED344EA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49280"/>
        <c:axId val="207648320"/>
      </c:scatterChart>
      <c:valAx>
        <c:axId val="207649280"/>
        <c:scaling>
          <c:orientation val="minMax"/>
          <c:max val="2016"/>
          <c:min val="19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48320"/>
        <c:crosses val="autoZero"/>
        <c:crossBetween val="midCat"/>
        <c:majorUnit val="5"/>
      </c:valAx>
      <c:valAx>
        <c:axId val="207648320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4928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Sheet2!$D$4</c:f>
              <c:numCache>
                <c:formatCode>General</c:formatCode>
                <c:ptCount val="1"/>
                <c:pt idx="0">
                  <c:v>31.82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5-46B3-AD4E-23BC95AB594F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Sheet2!$D$5</c:f>
              <c:numCache>
                <c:formatCode>General</c:formatCode>
                <c:ptCount val="1"/>
                <c:pt idx="0">
                  <c:v>15.37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5-46B3-AD4E-23BC95AB594F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5-46B3-AD4E-23BC95AB594F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Sheet2!$D$7</c:f>
              <c:numCache>
                <c:formatCode>General</c:formatCode>
                <c:ptCount val="1"/>
                <c:pt idx="0">
                  <c:v>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5-46B3-AD4E-23BC95AB594F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Sheet2!$D$8</c:f>
              <c:numCache>
                <c:formatCode>General</c:formatCode>
                <c:ptCount val="1"/>
                <c:pt idx="0">
                  <c:v>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5-46B3-AD4E-23BC95AB594F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Sheet2!$D$9</c:f>
              <c:numCache>
                <c:formatCode>General</c:formatCode>
                <c:ptCount val="1"/>
                <c:pt idx="0">
                  <c:v>26.95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6B3-AD4E-23BC95AB594F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Sheet2!$D$3</c:f>
              <c:numCache>
                <c:formatCode>General</c:formatCode>
                <c:ptCount val="1"/>
              </c:numCache>
            </c:numRef>
          </c:cat>
          <c:val>
            <c:numRef>
              <c:f>Sheet2!$D$10</c:f>
              <c:numCache>
                <c:formatCode>General</c:formatCode>
                <c:ptCount val="1"/>
                <c:pt idx="0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5-46B3-AD4E-23BC95AB5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330680"/>
        <c:axId val="239331072"/>
      </c:barChart>
      <c:catAx>
        <c:axId val="23933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31072"/>
        <c:crosses val="autoZero"/>
        <c:auto val="1"/>
        <c:lblAlgn val="ctr"/>
        <c:lblOffset val="100"/>
        <c:noMultiLvlLbl val="0"/>
      </c:catAx>
      <c:valAx>
        <c:axId val="239331072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30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Sheet2!$F$4</c:f>
              <c:numCache>
                <c:formatCode>General</c:formatCode>
                <c:ptCount val="1"/>
                <c:pt idx="0">
                  <c:v>62.43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D-422C-970A-2BD5B5EE1814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Sheet2!$F$5</c:f>
              <c:numCache>
                <c:formatCode>General</c:formatCode>
                <c:ptCount val="1"/>
                <c:pt idx="0">
                  <c:v>56.88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D-422C-970A-2BD5B5EE1814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D-422C-970A-2BD5B5EE1814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Sheet2!$F$7</c:f>
              <c:numCache>
                <c:formatCode>General</c:formatCode>
                <c:ptCount val="1"/>
                <c:pt idx="0">
                  <c:v>59.82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2D-422C-970A-2BD5B5EE1814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Sheet2!$F$8</c:f>
              <c:numCache>
                <c:formatCode>General</c:formatCode>
                <c:ptCount val="1"/>
                <c:pt idx="0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2D-422C-970A-2BD5B5EE1814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Sheet2!$F$9</c:f>
              <c:numCache>
                <c:formatCode>General</c:formatCode>
                <c:ptCount val="1"/>
                <c:pt idx="0">
                  <c:v>51.13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2D-422C-970A-2BD5B5EE1814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Sheet2!$F$3</c:f>
              <c:numCache>
                <c:formatCode>General</c:formatCode>
                <c:ptCount val="1"/>
              </c:numCache>
            </c:numRef>
          </c:cat>
          <c:val>
            <c:numRef>
              <c:f>Sheet2!$F$10</c:f>
              <c:numCache>
                <c:formatCode>General</c:formatCode>
                <c:ptCount val="1"/>
                <c:pt idx="0">
                  <c:v>50.44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2D-422C-970A-2BD5B5EE1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331856"/>
        <c:axId val="239731560"/>
      </c:barChart>
      <c:catAx>
        <c:axId val="23933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1560"/>
        <c:crosses val="autoZero"/>
        <c:auto val="1"/>
        <c:lblAlgn val="ctr"/>
        <c:lblOffset val="100"/>
        <c:noMultiLvlLbl val="0"/>
      </c:catAx>
      <c:valAx>
        <c:axId val="23973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318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Sheet2!$G$4</c:f>
              <c:numCache>
                <c:formatCode>General</c:formatCode>
                <c:ptCount val="1"/>
                <c:pt idx="0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D-4630-B82C-846629A0EB2E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Sheet2!$G$5</c:f>
              <c:numCache>
                <c:formatCode>General</c:formatCode>
                <c:ptCount val="1"/>
                <c:pt idx="0">
                  <c:v>19.45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D-4630-B82C-846629A0EB2E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D-4630-B82C-846629A0EB2E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Sheet2!$G$7</c:f>
              <c:numCache>
                <c:formatCode>General</c:formatCode>
                <c:ptCount val="1"/>
                <c:pt idx="0">
                  <c:v>21.21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2D-4630-B82C-846629A0EB2E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Sheet2!$G$8</c:f>
              <c:numCache>
                <c:formatCode>General</c:formatCode>
                <c:ptCount val="1"/>
                <c:pt idx="0">
                  <c:v>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2D-4630-B82C-846629A0EB2E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Sheet2!$G$9</c:f>
              <c:numCache>
                <c:formatCode>General</c:formatCode>
                <c:ptCount val="1"/>
                <c:pt idx="0">
                  <c:v>15.89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2D-4630-B82C-846629A0EB2E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Sheet2!$G$3</c:f>
              <c:numCache>
                <c:formatCode>General</c:formatCode>
                <c:ptCount val="1"/>
              </c:numCache>
            </c:numRef>
          </c:cat>
          <c:val>
            <c:numRef>
              <c:f>Sheet2!$G$10</c:f>
              <c:numCache>
                <c:formatCode>General</c:formatCode>
                <c:ptCount val="1"/>
                <c:pt idx="0">
                  <c:v>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2D-4630-B82C-846629A0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32344"/>
        <c:axId val="239732736"/>
      </c:barChart>
      <c:catAx>
        <c:axId val="23973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2736"/>
        <c:crosses val="autoZero"/>
        <c:auto val="1"/>
        <c:lblAlgn val="ctr"/>
        <c:lblOffset val="100"/>
        <c:noMultiLvlLbl val="0"/>
      </c:catAx>
      <c:valAx>
        <c:axId val="23973273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23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Sheet2!$H$4</c:f>
              <c:numCache>
                <c:formatCode>General</c:formatCode>
                <c:ptCount val="1"/>
                <c:pt idx="0">
                  <c:v>18.43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0-4A48-B685-A0CBE427EB4C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Sheet2!$H$5</c:f>
              <c:numCache>
                <c:formatCode>General</c:formatCode>
                <c:ptCount val="1"/>
                <c:pt idx="0">
                  <c:v>15.84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0-4A48-B685-A0CBE427EB4C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0-4A48-B685-A0CBE427EB4C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Sheet2!$H$7</c:f>
              <c:numCache>
                <c:formatCode>General</c:formatCode>
                <c:ptCount val="1"/>
                <c:pt idx="0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E0-4A48-B685-A0CBE427EB4C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Sheet2!$H$8</c:f>
              <c:numCache>
                <c:formatCode>General</c:formatCode>
                <c:ptCount val="1"/>
                <c:pt idx="0">
                  <c:v>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E0-4A48-B685-A0CBE427EB4C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Sheet2!$H$9</c:f>
              <c:numCache>
                <c:formatCode>General</c:formatCode>
                <c:ptCount val="1"/>
                <c:pt idx="0">
                  <c:v>18.989999999999998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E0-4A48-B685-A0CBE427EB4C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Sheet2!$H$3</c:f>
              <c:numCache>
                <c:formatCode>General</c:formatCode>
                <c:ptCount val="1"/>
              </c:numCache>
            </c:numRef>
          </c:cat>
          <c:val>
            <c:numRef>
              <c:f>Sheet2!$H$10</c:f>
              <c:numCache>
                <c:formatCode>General</c:formatCode>
                <c:ptCount val="1"/>
                <c:pt idx="0">
                  <c:v>20.260000000000002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E0-4A48-B685-A0CBE427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33520"/>
        <c:axId val="239733912"/>
      </c:barChart>
      <c:catAx>
        <c:axId val="23973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3912"/>
        <c:crosses val="autoZero"/>
        <c:auto val="1"/>
        <c:lblAlgn val="ctr"/>
        <c:lblOffset val="100"/>
        <c:noMultiLvlLbl val="0"/>
      </c:catAx>
      <c:valAx>
        <c:axId val="2397339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3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Sheet2!$I$4</c:f>
              <c:numCache>
                <c:formatCode>General</c:formatCode>
                <c:ptCount val="1"/>
                <c:pt idx="0">
                  <c:v>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1-4022-B68B-86484C350522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Sheet2!$I$5</c:f>
              <c:numCache>
                <c:formatCode>General</c:formatCode>
                <c:ptCount val="1"/>
                <c:pt idx="0">
                  <c:v>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1-4022-B68B-86484C350522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1-4022-B68B-86484C350522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Sheet2!$I$7</c:f>
              <c:numCache>
                <c:formatCode>General</c:formatCode>
                <c:ptCount val="1"/>
                <c:pt idx="0">
                  <c:v>5.0199999999999996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1-4022-B68B-86484C350522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Sheet2!$I$8</c:f>
              <c:numCache>
                <c:formatCode>General</c:formatCode>
                <c:ptCount val="1"/>
                <c:pt idx="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1-4022-B68B-86484C350522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Sheet2!$I$9</c:f>
              <c:numCache>
                <c:formatCode>General</c:formatCode>
                <c:ptCount val="1"/>
                <c:pt idx="0">
                  <c:v>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51-4022-B68B-86484C350522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Sheet2!$I$3</c:f>
              <c:numCache>
                <c:formatCode>General</c:formatCode>
                <c:ptCount val="1"/>
              </c:numCache>
            </c:numRef>
          </c:cat>
          <c:val>
            <c:numRef>
              <c:f>Sheet2!$I$10</c:f>
              <c:numCache>
                <c:formatCode>General</c:formatCode>
                <c:ptCount val="1"/>
                <c:pt idx="0">
                  <c:v>8.0500000000000007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51-4022-B68B-86484C350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34696"/>
        <c:axId val="239735088"/>
      </c:barChart>
      <c:catAx>
        <c:axId val="23973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5088"/>
        <c:crosses val="autoZero"/>
        <c:auto val="1"/>
        <c:lblAlgn val="ctr"/>
        <c:lblOffset val="100"/>
        <c:noMultiLvlLbl val="0"/>
      </c:catAx>
      <c:valAx>
        <c:axId val="23973508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346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Sheet2!$AR$4</c:f>
              <c:numCache>
                <c:formatCode>General</c:formatCode>
                <c:ptCount val="1"/>
                <c:pt idx="0">
                  <c:v>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11D-B28C-1C29BC73CB16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Sheet2!$AR$5</c:f>
              <c:numCache>
                <c:formatCode>General</c:formatCode>
                <c:ptCount val="1"/>
                <c:pt idx="0">
                  <c:v>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2-411D-B28C-1C29BC73CB16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2-411D-B28C-1C29BC73CB16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Sheet2!$AR$7</c:f>
              <c:numCache>
                <c:formatCode>General</c:formatCode>
                <c:ptCount val="1"/>
                <c:pt idx="0">
                  <c:v>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2-411D-B28C-1C29BC73CB16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Sheet2!$AR$8</c:f>
              <c:numCache>
                <c:formatCode>General</c:formatCode>
                <c:ptCount val="1"/>
                <c:pt idx="0">
                  <c:v>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2-411D-B28C-1C29BC73CB16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Sheet2!$AR$9</c:f>
              <c:numCache>
                <c:formatCode>General</c:formatCode>
                <c:ptCount val="1"/>
                <c:pt idx="0">
                  <c:v>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72-411D-B28C-1C29BC73CB16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Sheet2!$AR$10</c:f>
              <c:numCache>
                <c:formatCode>General</c:formatCode>
                <c:ptCount val="1"/>
                <c:pt idx="0">
                  <c:v>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72-411D-B28C-1C29BC73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076560"/>
        <c:axId val="240076952"/>
      </c:barChart>
      <c:catAx>
        <c:axId val="24007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6952"/>
        <c:crosses val="autoZero"/>
        <c:auto val="1"/>
        <c:lblAlgn val="ctr"/>
        <c:lblOffset val="100"/>
        <c:noMultiLvlLbl val="0"/>
      </c:catAx>
      <c:valAx>
        <c:axId val="240076952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65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Sheet2!$AS$4</c:f>
              <c:numCache>
                <c:formatCode>General</c:formatCode>
                <c:ptCount val="1"/>
                <c:pt idx="0">
                  <c:v>15.61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0-4E3E-B2A4-148CA82E425C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Sheet2!$AS$5</c:f>
              <c:numCache>
                <c:formatCode>General</c:formatCode>
                <c:ptCount val="1"/>
                <c:pt idx="0">
                  <c:v>15.17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0-4E3E-B2A4-148CA82E425C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80-4E3E-B2A4-148CA82E425C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Sheet2!$AS$7</c:f>
              <c:numCache>
                <c:formatCode>General</c:formatCode>
                <c:ptCount val="1"/>
                <c:pt idx="0">
                  <c:v>13.74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80-4E3E-B2A4-148CA82E425C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Sheet2!$AS$8</c:f>
              <c:numCache>
                <c:formatCode>General</c:formatCode>
                <c:ptCount val="1"/>
                <c:pt idx="0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80-4E3E-B2A4-148CA82E425C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Sheet2!$AS$9</c:f>
              <c:numCache>
                <c:formatCode>General</c:formatCode>
                <c:ptCount val="1"/>
                <c:pt idx="0">
                  <c:v>17.12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80-4E3E-B2A4-148CA82E425C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Sheet2!$B$3</c:f>
              <c:numCache>
                <c:formatCode>General</c:formatCode>
                <c:ptCount val="1"/>
              </c:numCache>
            </c:numRef>
          </c:cat>
          <c:val>
            <c:numRef>
              <c:f>Sheet2!$AS$10</c:f>
              <c:numCache>
                <c:formatCode>General</c:formatCode>
                <c:ptCount val="1"/>
                <c:pt idx="0">
                  <c:v>18.27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80-4E3E-B2A4-148CA82E4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077736"/>
        <c:axId val="240078128"/>
      </c:barChart>
      <c:catAx>
        <c:axId val="24007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8128"/>
        <c:crosses val="autoZero"/>
        <c:auto val="1"/>
        <c:lblAlgn val="ctr"/>
        <c:lblOffset val="100"/>
        <c:noMultiLvlLbl val="0"/>
      </c:catAx>
      <c:valAx>
        <c:axId val="240078128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77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Sheet2!$AT$4</c:f>
              <c:numCache>
                <c:formatCode>General</c:formatCode>
                <c:ptCount val="1"/>
                <c:pt idx="0">
                  <c:v>14.59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6-4AEC-BBA8-BE99C4B45331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Sheet2!$AT$5</c:f>
              <c:numCache>
                <c:formatCode>General</c:formatCode>
                <c:ptCount val="1"/>
                <c:pt idx="0">
                  <c:v>15.11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6-4AEC-BBA8-BE99C4B45331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E6-4AEC-BBA8-BE99C4B45331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Sheet2!$AT$7</c:f>
              <c:numCache>
                <c:formatCode>General</c:formatCode>
                <c:ptCount val="1"/>
                <c:pt idx="0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E6-4AEC-BBA8-BE99C4B45331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Sheet2!$AT$8</c:f>
              <c:numCache>
                <c:formatCode>General</c:formatCode>
                <c:ptCount val="1"/>
                <c:pt idx="0">
                  <c:v>17.16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E6-4AEC-BBA8-BE99C4B45331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Sheet2!$AT$9</c:f>
              <c:numCache>
                <c:formatCode>General</c:formatCode>
                <c:ptCount val="1"/>
                <c:pt idx="0">
                  <c:v>13.09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E6-4AEC-BBA8-BE99C4B45331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Sheet2!$AT$3</c:f>
              <c:numCache>
                <c:formatCode>General</c:formatCode>
                <c:ptCount val="1"/>
              </c:numCache>
            </c:numRef>
          </c:cat>
          <c:val>
            <c:numRef>
              <c:f>Sheet2!$AT$10</c:f>
              <c:numCache>
                <c:formatCode>General</c:formatCode>
                <c:ptCount val="1"/>
                <c:pt idx="0">
                  <c:v>13.65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E6-4AEC-BBA8-BE99C4B4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078912"/>
        <c:axId val="240079304"/>
      </c:barChart>
      <c:catAx>
        <c:axId val="2400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9304"/>
        <c:crosses val="autoZero"/>
        <c:auto val="1"/>
        <c:lblAlgn val="ctr"/>
        <c:lblOffset val="100"/>
        <c:noMultiLvlLbl val="0"/>
      </c:catAx>
      <c:valAx>
        <c:axId val="240079304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89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Sheet2!$AU$4</c:f>
              <c:numCache>
                <c:formatCode>General</c:formatCode>
                <c:ptCount val="1"/>
                <c:pt idx="0">
                  <c:v>24.73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9-4F81-BC5E-453F94D422D5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Sheet2!$AU$5</c:f>
              <c:numCache>
                <c:formatCode>General</c:formatCode>
                <c:ptCount val="1"/>
                <c:pt idx="0">
                  <c:v>29.49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9-4F81-BC5E-453F94D422D5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9-4F81-BC5E-453F94D422D5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Sheet2!$AU$7</c:f>
              <c:numCache>
                <c:formatCode>General</c:formatCode>
                <c:ptCount val="1"/>
                <c:pt idx="0">
                  <c:v>32.81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9-4F81-BC5E-453F94D422D5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Sheet2!$AU$8</c:f>
              <c:numCache>
                <c:formatCode>General</c:formatCode>
                <c:ptCount val="1"/>
                <c:pt idx="0">
                  <c:v>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89-4F81-BC5E-453F94D422D5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Sheet2!$AU$9</c:f>
              <c:numCache>
                <c:formatCode>General</c:formatCode>
                <c:ptCount val="1"/>
                <c:pt idx="0">
                  <c:v>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89-4F81-BC5E-453F94D422D5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Sheet2!$AU$3</c:f>
              <c:numCache>
                <c:formatCode>General</c:formatCode>
                <c:ptCount val="1"/>
              </c:numCache>
            </c:numRef>
          </c:cat>
          <c:val>
            <c:numRef>
              <c:f>Sheet2!$AU$10</c:f>
              <c:numCache>
                <c:formatCode>General</c:formatCode>
                <c:ptCount val="1"/>
                <c:pt idx="0">
                  <c:v>27.54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89-4F81-BC5E-453F94D4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699768"/>
        <c:axId val="240700160"/>
      </c:barChart>
      <c:catAx>
        <c:axId val="24069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00160"/>
        <c:crosses val="autoZero"/>
        <c:auto val="1"/>
        <c:lblAlgn val="ctr"/>
        <c:lblOffset val="100"/>
        <c:noMultiLvlLbl val="0"/>
      </c:catAx>
      <c:valAx>
        <c:axId val="240700160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997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Sheet2!$AV$4</c:f>
              <c:numCache>
                <c:formatCode>General</c:formatCode>
                <c:ptCount val="1"/>
                <c:pt idx="0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3-439F-AB98-E9392B19E633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Sheet2!$AV$5</c:f>
              <c:numCache>
                <c:formatCode>General</c:formatCode>
                <c:ptCount val="1"/>
                <c:pt idx="0">
                  <c:v>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3-439F-AB98-E9392B19E633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3-439F-AB98-E9392B19E633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Sheet2!$AV$7</c:f>
              <c:numCache>
                <c:formatCode>General</c:formatCode>
                <c:ptCount val="1"/>
                <c:pt idx="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E3-439F-AB98-E9392B19E633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Sheet2!$AV$8</c:f>
              <c:numCache>
                <c:formatCode>General</c:formatCode>
                <c:ptCount val="1"/>
                <c:pt idx="0">
                  <c:v>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E3-439F-AB98-E9392B19E633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Sheet2!$AV$9</c:f>
              <c:numCache>
                <c:formatCode>General</c:formatCode>
                <c:ptCount val="1"/>
                <c:pt idx="0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E3-439F-AB98-E9392B19E633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Sheet2!$AV$3</c:f>
              <c:numCache>
                <c:formatCode>General</c:formatCode>
                <c:ptCount val="1"/>
              </c:numCache>
            </c:numRef>
          </c:cat>
          <c:val>
            <c:numRef>
              <c:f>Sheet2!$AV$10</c:f>
              <c:numCache>
                <c:formatCode>General</c:formatCode>
                <c:ptCount val="1"/>
                <c:pt idx="0">
                  <c:v>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E3-439F-AB98-E9392B19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700944"/>
        <c:axId val="240701336"/>
      </c:barChart>
      <c:catAx>
        <c:axId val="24070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01336"/>
        <c:crosses val="autoZero"/>
        <c:auto val="1"/>
        <c:lblAlgn val="ctr"/>
        <c:lblOffset val="100"/>
        <c:noMultiLvlLbl val="0"/>
      </c:catAx>
      <c:valAx>
        <c:axId val="240701336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009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Unemp 25-54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EmpStat!$AF$22:$AF$90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xVal>
          <c:yVal>
            <c:numRef>
              <c:f>EmpStat!$AM$22:$AM$90</c:f>
              <c:numCache>
                <c:formatCode>0.0</c:formatCode>
                <c:ptCount val="69"/>
                <c:pt idx="0">
                  <c:v>2.5116000000000001</c:v>
                </c:pt>
                <c:pt idx="1">
                  <c:v>4.4390000000000001</c:v>
                </c:pt>
                <c:pt idx="2">
                  <c:v>3.86</c:v>
                </c:pt>
                <c:pt idx="3">
                  <c:v>2.1295999999999999</c:v>
                </c:pt>
                <c:pt idx="4">
                  <c:v>2.0411999999999999</c:v>
                </c:pt>
                <c:pt idx="5">
                  <c:v>2.1428000000000003</c:v>
                </c:pt>
                <c:pt idx="6">
                  <c:v>4.2812000000000001</c:v>
                </c:pt>
                <c:pt idx="7">
                  <c:v>3.1168000000000005</c:v>
                </c:pt>
                <c:pt idx="8">
                  <c:v>2.9189999999999996</c:v>
                </c:pt>
                <c:pt idx="9">
                  <c:v>3.0101</c:v>
                </c:pt>
                <c:pt idx="10">
                  <c:v>5.4375999999999989</c:v>
                </c:pt>
                <c:pt idx="11">
                  <c:v>4.0781999999999998</c:v>
                </c:pt>
                <c:pt idx="12">
                  <c:v>4.0740000000000007</c:v>
                </c:pt>
                <c:pt idx="13">
                  <c:v>4.9419000000000004</c:v>
                </c:pt>
                <c:pt idx="14">
                  <c:v>3.8719999999999999</c:v>
                </c:pt>
                <c:pt idx="15">
                  <c:v>3.6783999999999999</c:v>
                </c:pt>
                <c:pt idx="16">
                  <c:v>3.0975999999999999</c:v>
                </c:pt>
                <c:pt idx="17">
                  <c:v>2.6109000000000004</c:v>
                </c:pt>
                <c:pt idx="18">
                  <c:v>2.0286</c:v>
                </c:pt>
                <c:pt idx="19">
                  <c:v>1.8353999999999999</c:v>
                </c:pt>
                <c:pt idx="20">
                  <c:v>1.6370999999999998</c:v>
                </c:pt>
                <c:pt idx="21">
                  <c:v>1.5375999999999999</c:v>
                </c:pt>
                <c:pt idx="22">
                  <c:v>2.6823999999999995</c:v>
                </c:pt>
                <c:pt idx="23">
                  <c:v>3.3424999999999998</c:v>
                </c:pt>
                <c:pt idx="24">
                  <c:v>2.9481000000000002</c:v>
                </c:pt>
                <c:pt idx="25">
                  <c:v>2.375</c:v>
                </c:pt>
                <c:pt idx="26">
                  <c:v>2.9356999999999998</c:v>
                </c:pt>
                <c:pt idx="27">
                  <c:v>5.3808000000000007</c:v>
                </c:pt>
                <c:pt idx="28">
                  <c:v>4.6158000000000001</c:v>
                </c:pt>
                <c:pt idx="29">
                  <c:v>4.0506000000000002</c:v>
                </c:pt>
                <c:pt idx="30">
                  <c:v>3.3005</c:v>
                </c:pt>
                <c:pt idx="31">
                  <c:v>3.2096000000000005</c:v>
                </c:pt>
                <c:pt idx="32">
                  <c:v>4.8041999999999998</c:v>
                </c:pt>
                <c:pt idx="33">
                  <c:v>5.1754999999999995</c:v>
                </c:pt>
                <c:pt idx="34">
                  <c:v>7.52</c:v>
                </c:pt>
                <c:pt idx="35">
                  <c:v>7.6915999999999984</c:v>
                </c:pt>
                <c:pt idx="36">
                  <c:v>5.5401000000000007</c:v>
                </c:pt>
                <c:pt idx="37">
                  <c:v>5.2584</c:v>
                </c:pt>
                <c:pt idx="38">
                  <c:v>5.2527999999999997</c:v>
                </c:pt>
                <c:pt idx="39">
                  <c:v>4.6849999999999996</c:v>
                </c:pt>
                <c:pt idx="40">
                  <c:v>4.1184000000000003</c:v>
                </c:pt>
                <c:pt idx="41">
                  <c:v>3.8416999999999994</c:v>
                </c:pt>
                <c:pt idx="42">
                  <c:v>4.2964000000000002</c:v>
                </c:pt>
                <c:pt idx="43">
                  <c:v>5.4928999999999997</c:v>
                </c:pt>
                <c:pt idx="44">
                  <c:v>6.2309999999999999</c:v>
                </c:pt>
                <c:pt idx="45">
                  <c:v>5.5559999999999992</c:v>
                </c:pt>
                <c:pt idx="46">
                  <c:v>4.4933000000000005</c:v>
                </c:pt>
                <c:pt idx="47">
                  <c:v>4.0304000000000002</c:v>
                </c:pt>
                <c:pt idx="48">
                  <c:v>3.8555999999999999</c:v>
                </c:pt>
                <c:pt idx="49">
                  <c:v>3.3966000000000003</c:v>
                </c:pt>
                <c:pt idx="50">
                  <c:v>3.0293999999999999</c:v>
                </c:pt>
                <c:pt idx="51">
                  <c:v>2.7510000000000003</c:v>
                </c:pt>
                <c:pt idx="52">
                  <c:v>2.6563999999999997</c:v>
                </c:pt>
                <c:pt idx="53">
                  <c:v>3.3780999999999999</c:v>
                </c:pt>
                <c:pt idx="54">
                  <c:v>4.3680000000000003</c:v>
                </c:pt>
                <c:pt idx="55">
                  <c:v>4.7111999999999998</c:v>
                </c:pt>
                <c:pt idx="56">
                  <c:v>4.1629999999999994</c:v>
                </c:pt>
                <c:pt idx="57">
                  <c:v>3.5295000000000001</c:v>
                </c:pt>
                <c:pt idx="58">
                  <c:v>3.2615999999999996</c:v>
                </c:pt>
                <c:pt idx="59">
                  <c:v>3.3633000000000006</c:v>
                </c:pt>
                <c:pt idx="60">
                  <c:v>4.5250000000000004</c:v>
                </c:pt>
                <c:pt idx="61">
                  <c:v>8.2523999999999997</c:v>
                </c:pt>
                <c:pt idx="62">
                  <c:v>8.3048999999999999</c:v>
                </c:pt>
                <c:pt idx="63">
                  <c:v>7.2733999999999988</c:v>
                </c:pt>
                <c:pt idx="64">
                  <c:v>6.1203000000000012</c:v>
                </c:pt>
                <c:pt idx="65">
                  <c:v>5.6576000000000013</c:v>
                </c:pt>
                <c:pt idx="66">
                  <c:v>4.5864000000000003</c:v>
                </c:pt>
                <c:pt idx="67">
                  <c:v>3.8852000000000002</c:v>
                </c:pt>
                <c:pt idx="68" formatCode="General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76-4B59-AAF8-A5454D14DA5E}"/>
            </c:ext>
          </c:extLst>
        </c:ser>
        <c:ser>
          <c:idx val="4"/>
          <c:order val="1"/>
          <c:tx>
            <c:v>NILF 25-54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EmpStat!$AF$22:$AF$90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xVal>
          <c:yVal>
            <c:numRef>
              <c:f>EmpStat!$AL$22:$AL$90</c:f>
              <c:numCache>
                <c:formatCode>General</c:formatCode>
                <c:ptCount val="69"/>
                <c:pt idx="0">
                  <c:v>3.4000000000000057</c:v>
                </c:pt>
                <c:pt idx="1">
                  <c:v>3.5</c:v>
                </c:pt>
                <c:pt idx="2">
                  <c:v>3.5</c:v>
                </c:pt>
                <c:pt idx="3">
                  <c:v>3.2000000000000028</c:v>
                </c:pt>
                <c:pt idx="4">
                  <c:v>2.7999999999999972</c:v>
                </c:pt>
                <c:pt idx="5">
                  <c:v>2.5999999999999943</c:v>
                </c:pt>
                <c:pt idx="6">
                  <c:v>2.7000000000000028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2.9000000000000057</c:v>
                </c:pt>
                <c:pt idx="10">
                  <c:v>2.9000000000000057</c:v>
                </c:pt>
                <c:pt idx="11">
                  <c:v>2.9000000000000057</c:v>
                </c:pt>
                <c:pt idx="12">
                  <c:v>3</c:v>
                </c:pt>
                <c:pt idx="13">
                  <c:v>3.0999999999999943</c:v>
                </c:pt>
                <c:pt idx="14">
                  <c:v>3.2000000000000028</c:v>
                </c:pt>
                <c:pt idx="15">
                  <c:v>3.2000000000000028</c:v>
                </c:pt>
                <c:pt idx="16">
                  <c:v>3.2000000000000028</c:v>
                </c:pt>
                <c:pt idx="17">
                  <c:v>3.2999999999999972</c:v>
                </c:pt>
                <c:pt idx="18">
                  <c:v>3.4000000000000057</c:v>
                </c:pt>
                <c:pt idx="19">
                  <c:v>3.4000000000000057</c:v>
                </c:pt>
                <c:pt idx="20">
                  <c:v>3.7000000000000028</c:v>
                </c:pt>
                <c:pt idx="21">
                  <c:v>3.9000000000000057</c:v>
                </c:pt>
                <c:pt idx="22">
                  <c:v>4.2000000000000028</c:v>
                </c:pt>
                <c:pt idx="23">
                  <c:v>4.5</c:v>
                </c:pt>
                <c:pt idx="24">
                  <c:v>4.9000000000000057</c:v>
                </c:pt>
                <c:pt idx="25">
                  <c:v>5</c:v>
                </c:pt>
                <c:pt idx="26">
                  <c:v>5.2999999999999972</c:v>
                </c:pt>
                <c:pt idx="27">
                  <c:v>5.5999999999999943</c:v>
                </c:pt>
                <c:pt idx="28">
                  <c:v>5.7999999999999972</c:v>
                </c:pt>
                <c:pt idx="29">
                  <c:v>5.7999999999999972</c:v>
                </c:pt>
                <c:pt idx="30">
                  <c:v>5.7000000000000028</c:v>
                </c:pt>
                <c:pt idx="31">
                  <c:v>5.5999999999999943</c:v>
                </c:pt>
                <c:pt idx="32">
                  <c:v>5.7999999999999972</c:v>
                </c:pt>
                <c:pt idx="33">
                  <c:v>5.9000000000000057</c:v>
                </c:pt>
                <c:pt idx="34">
                  <c:v>6</c:v>
                </c:pt>
                <c:pt idx="35">
                  <c:v>6.2000000000000028</c:v>
                </c:pt>
                <c:pt idx="36">
                  <c:v>6.0999999999999943</c:v>
                </c:pt>
                <c:pt idx="37">
                  <c:v>6.0999999999999943</c:v>
                </c:pt>
                <c:pt idx="38">
                  <c:v>6.2000000000000028</c:v>
                </c:pt>
                <c:pt idx="39">
                  <c:v>6.2999999999999972</c:v>
                </c:pt>
                <c:pt idx="40">
                  <c:v>6.4000000000000057</c:v>
                </c:pt>
                <c:pt idx="41">
                  <c:v>6.2999999999999972</c:v>
                </c:pt>
                <c:pt idx="42">
                  <c:v>6.5999999999999943</c:v>
                </c:pt>
                <c:pt idx="43">
                  <c:v>6.9000000000000057</c:v>
                </c:pt>
                <c:pt idx="44">
                  <c:v>7</c:v>
                </c:pt>
                <c:pt idx="45">
                  <c:v>7.4000000000000057</c:v>
                </c:pt>
                <c:pt idx="46">
                  <c:v>8.2999999999999972</c:v>
                </c:pt>
                <c:pt idx="47">
                  <c:v>8.4000000000000057</c:v>
                </c:pt>
                <c:pt idx="48">
                  <c:v>8.2000000000000028</c:v>
                </c:pt>
                <c:pt idx="49">
                  <c:v>8.2000000000000028</c:v>
                </c:pt>
                <c:pt idx="50">
                  <c:v>8.2000000000000028</c:v>
                </c:pt>
                <c:pt idx="51">
                  <c:v>8.2999999999999972</c:v>
                </c:pt>
                <c:pt idx="52">
                  <c:v>8.4000000000000057</c:v>
                </c:pt>
                <c:pt idx="53">
                  <c:v>8.7000000000000028</c:v>
                </c:pt>
                <c:pt idx="54">
                  <c:v>9</c:v>
                </c:pt>
                <c:pt idx="55">
                  <c:v>9.4000000000000057</c:v>
                </c:pt>
                <c:pt idx="56">
                  <c:v>9.5</c:v>
                </c:pt>
                <c:pt idx="57">
                  <c:v>9.5</c:v>
                </c:pt>
                <c:pt idx="58">
                  <c:v>9.4000000000000057</c:v>
                </c:pt>
                <c:pt idx="59">
                  <c:v>9.0999999999999943</c:v>
                </c:pt>
                <c:pt idx="60">
                  <c:v>9.5</c:v>
                </c:pt>
                <c:pt idx="61">
                  <c:v>10.299999999999997</c:v>
                </c:pt>
                <c:pt idx="62">
                  <c:v>10.700000000000003</c:v>
                </c:pt>
                <c:pt idx="63">
                  <c:v>11.299999999999997</c:v>
                </c:pt>
                <c:pt idx="64">
                  <c:v>11.299999999999997</c:v>
                </c:pt>
                <c:pt idx="65">
                  <c:v>11.599999999999994</c:v>
                </c:pt>
                <c:pt idx="66">
                  <c:v>11.799999999999997</c:v>
                </c:pt>
                <c:pt idx="67">
                  <c:v>11.700000000000003</c:v>
                </c:pt>
                <c:pt idx="68">
                  <c:v>11.5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76-4B59-AAF8-A5454D14D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585928"/>
        <c:axId val="207316976"/>
      </c:scatterChart>
      <c:valAx>
        <c:axId val="207585928"/>
        <c:scaling>
          <c:orientation val="minMax"/>
          <c:max val="2016"/>
          <c:min val="19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16976"/>
        <c:crosses val="autoZero"/>
        <c:crossBetween val="midCat"/>
        <c:majorUnit val="5"/>
      </c:valAx>
      <c:valAx>
        <c:axId val="207316976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8592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Sheet2!$AW$4</c:f>
              <c:numCache>
                <c:formatCode>General</c:formatCode>
                <c:ptCount val="1"/>
                <c:pt idx="0">
                  <c:v>12.55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D-457A-9448-DB5FBBDFA526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Sheet2!$AW$5</c:f>
              <c:numCache>
                <c:formatCode>General</c:formatCode>
                <c:ptCount val="1"/>
                <c:pt idx="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D-457A-9448-DB5FBBDFA526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D-457A-9448-DB5FBBDFA526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Sheet2!$AW$7</c:f>
              <c:numCache>
                <c:formatCode>General</c:formatCode>
                <c:ptCount val="1"/>
                <c:pt idx="0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D-457A-9448-DB5FBBDFA526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Sheet2!$AW$8</c:f>
              <c:numCache>
                <c:formatCode>General</c:formatCode>
                <c:ptCount val="1"/>
                <c:pt idx="0">
                  <c:v>10.84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D-457A-9448-DB5FBBDFA526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Sheet2!$AW$9</c:f>
              <c:numCache>
                <c:formatCode>General</c:formatCode>
                <c:ptCount val="1"/>
                <c:pt idx="0">
                  <c:v>13.39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D-457A-9448-DB5FBBDFA526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Sheet2!$AW$3</c:f>
              <c:numCache>
                <c:formatCode>General</c:formatCode>
                <c:ptCount val="1"/>
              </c:numCache>
            </c:numRef>
          </c:cat>
          <c:val>
            <c:numRef>
              <c:f>Sheet2!$AW$10</c:f>
              <c:numCache>
                <c:formatCode>General</c:formatCode>
                <c:ptCount val="1"/>
                <c:pt idx="0">
                  <c:v>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4D-457A-9448-DB5FBBDF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702120"/>
        <c:axId val="240702512"/>
      </c:barChart>
      <c:catAx>
        <c:axId val="24070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02512"/>
        <c:crosses val="autoZero"/>
        <c:auto val="1"/>
        <c:lblAlgn val="ctr"/>
        <c:lblOffset val="100"/>
        <c:noMultiLvlLbl val="0"/>
      </c:catAx>
      <c:valAx>
        <c:axId val="240702512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021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Sheet2!$AX$4</c:f>
              <c:numCache>
                <c:formatCode>General</c:formatCode>
                <c:ptCount val="1"/>
                <c:pt idx="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E-4457-B547-AC7F1C1FC672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Sheet2!$AX$5</c:f>
              <c:numCache>
                <c:formatCode>General</c:formatCode>
                <c:ptCount val="1"/>
                <c:pt idx="0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E-4457-B547-AC7F1C1FC672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E-4457-B547-AC7F1C1FC672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Sheet2!$AX$7</c:f>
              <c:numCache>
                <c:formatCode>General</c:formatCode>
                <c:ptCount val="1"/>
                <c:pt idx="0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1E-4457-B547-AC7F1C1FC672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Sheet2!$AX$8</c:f>
              <c:numCache>
                <c:formatCode>General</c:formatCode>
                <c:ptCount val="1"/>
                <c:pt idx="0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1E-4457-B547-AC7F1C1FC672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Sheet2!$AX$9</c:f>
              <c:numCache>
                <c:formatCode>General</c:formatCode>
                <c:ptCount val="1"/>
                <c:pt idx="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1E-4457-B547-AC7F1C1FC672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Sheet2!$AX$3</c:f>
              <c:numCache>
                <c:formatCode>General</c:formatCode>
                <c:ptCount val="1"/>
              </c:numCache>
            </c:numRef>
          </c:cat>
          <c:val>
            <c:numRef>
              <c:f>Sheet2!$AX$10</c:f>
              <c:numCache>
                <c:formatCode>General</c:formatCode>
                <c:ptCount val="1"/>
                <c:pt idx="0">
                  <c:v>2.0699999999999998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1E-4457-B547-AC7F1C1F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703296"/>
        <c:axId val="238807480"/>
      </c:barChart>
      <c:catAx>
        <c:axId val="2407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07480"/>
        <c:crosses val="autoZero"/>
        <c:auto val="1"/>
        <c:lblAlgn val="ctr"/>
        <c:lblOffset val="100"/>
        <c:noMultiLvlLbl val="0"/>
      </c:catAx>
      <c:valAx>
        <c:axId val="238807480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032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Sheet2!$AY$4</c:f>
              <c:numCache>
                <c:formatCode>General</c:formatCode>
                <c:ptCount val="1"/>
                <c:pt idx="0">
                  <c:v>17.57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B-49E6-93BB-6727F58B372A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Sheet2!$AY$5</c:f>
              <c:numCache>
                <c:formatCode>General</c:formatCode>
                <c:ptCount val="1"/>
                <c:pt idx="0">
                  <c:v>17.03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B-49E6-93BB-6727F58B372A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B-49E6-93BB-6727F58B372A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Sheet2!$AY$7</c:f>
              <c:numCache>
                <c:formatCode>General</c:formatCode>
                <c:ptCount val="1"/>
                <c:pt idx="0">
                  <c:v>14.33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B-49E6-93BB-6727F58B372A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Sheet2!$AY$8</c:f>
              <c:numCache>
                <c:formatCode>General</c:formatCode>
                <c:ptCount val="1"/>
                <c:pt idx="0">
                  <c:v>19.25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B-49E6-93BB-6727F58B372A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Sheet2!$AY$9</c:f>
              <c:numCache>
                <c:formatCode>General</c:formatCode>
                <c:ptCount val="1"/>
                <c:pt idx="0">
                  <c:v>20.58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8B-49E6-93BB-6727F58B372A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Sheet2!$AY$3</c:f>
              <c:numCache>
                <c:formatCode>General</c:formatCode>
                <c:ptCount val="1"/>
              </c:numCache>
            </c:numRef>
          </c:cat>
          <c:val>
            <c:numRef>
              <c:f>Sheet2!$AY$10</c:f>
              <c:numCache>
                <c:formatCode>General</c:formatCode>
                <c:ptCount val="1"/>
                <c:pt idx="0">
                  <c:v>20.11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B-49E6-93BB-6727F58B3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807872"/>
        <c:axId val="238808264"/>
      </c:barChart>
      <c:catAx>
        <c:axId val="2388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08264"/>
        <c:crosses val="autoZero"/>
        <c:auto val="1"/>
        <c:lblAlgn val="ctr"/>
        <c:lblOffset val="100"/>
        <c:noMultiLvlLbl val="0"/>
      </c:catAx>
      <c:valAx>
        <c:axId val="238808264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078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Sheet2!$AM$4</c:f>
              <c:numCache>
                <c:formatCode>General</c:formatCode>
                <c:ptCount val="1"/>
                <c:pt idx="0">
                  <c:v>28.98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4-4557-9638-34CFA76F9E89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Sheet2!$AM$5</c:f>
              <c:numCache>
                <c:formatCode>General</c:formatCode>
                <c:ptCount val="1"/>
                <c:pt idx="0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4-4557-9638-34CFA76F9E89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4-4557-9638-34CFA76F9E89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Sheet2!$AM$7</c:f>
              <c:numCache>
                <c:formatCode>General</c:formatCode>
                <c:ptCount val="1"/>
                <c:pt idx="0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94-4557-9638-34CFA76F9E89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Sheet2!$AM$8</c:f>
              <c:numCache>
                <c:formatCode>General</c:formatCode>
                <c:ptCount val="1"/>
                <c:pt idx="0">
                  <c:v>23.57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94-4557-9638-34CFA76F9E89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Sheet2!$AM$9</c:f>
              <c:numCache>
                <c:formatCode>General</c:formatCode>
                <c:ptCount val="1"/>
                <c:pt idx="0">
                  <c:v>39.07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94-4557-9638-34CFA76F9E89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Sheet2!$AM$3</c:f>
              <c:numCache>
                <c:formatCode>General</c:formatCode>
                <c:ptCount val="1"/>
              </c:numCache>
            </c:numRef>
          </c:cat>
          <c:val>
            <c:numRef>
              <c:f>Sheet2!$AM$10</c:f>
              <c:numCache>
                <c:formatCode>General</c:formatCode>
                <c:ptCount val="1"/>
                <c:pt idx="0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94-4557-9638-34CFA76F9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809048"/>
        <c:axId val="238809440"/>
      </c:barChart>
      <c:catAx>
        <c:axId val="2388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09440"/>
        <c:crosses val="autoZero"/>
        <c:auto val="1"/>
        <c:lblAlgn val="ctr"/>
        <c:lblOffset val="100"/>
        <c:noMultiLvlLbl val="0"/>
      </c:catAx>
      <c:valAx>
        <c:axId val="23880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090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Sheet2!$AN$4</c:f>
              <c:numCache>
                <c:formatCode>General</c:formatCode>
                <c:ptCount val="1"/>
                <c:pt idx="0">
                  <c:v>43.31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9CC-BB49-E3F69FC9F427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Sheet2!$AN$5</c:f>
              <c:numCache>
                <c:formatCode>General</c:formatCode>
                <c:ptCount val="1"/>
                <c:pt idx="0">
                  <c:v>36.49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0-49CC-BB49-E3F69FC9F427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0-49CC-BB49-E3F69FC9F427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Sheet2!$AN$7</c:f>
              <c:numCache>
                <c:formatCode>General</c:formatCode>
                <c:ptCount val="1"/>
                <c:pt idx="0">
                  <c:v>34.229999999999997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0-49CC-BB49-E3F69FC9F427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Sheet2!$AN$8</c:f>
              <c:numCache>
                <c:formatCode>General</c:formatCode>
                <c:ptCount val="1"/>
                <c:pt idx="0">
                  <c:v>47.88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0-49CC-BB49-E3F69FC9F427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Sheet2!$AN$9</c:f>
              <c:numCache>
                <c:formatCode>General</c:formatCode>
                <c:ptCount val="1"/>
                <c:pt idx="0">
                  <c:v>37.64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0-49CC-BB49-E3F69FC9F427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Sheet2!$AN$3</c:f>
              <c:numCache>
                <c:formatCode>General</c:formatCode>
                <c:ptCount val="1"/>
              </c:numCache>
            </c:numRef>
          </c:cat>
          <c:val>
            <c:numRef>
              <c:f>Sheet2!$AN$10</c:f>
              <c:numCache>
                <c:formatCode>General</c:formatCode>
                <c:ptCount val="1"/>
                <c:pt idx="0">
                  <c:v>37.770000000000003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0-49CC-BB49-E3F69FC9F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810224"/>
        <c:axId val="238810616"/>
      </c:barChart>
      <c:catAx>
        <c:axId val="23881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10616"/>
        <c:crosses val="autoZero"/>
        <c:auto val="1"/>
        <c:lblAlgn val="ctr"/>
        <c:lblOffset val="100"/>
        <c:noMultiLvlLbl val="0"/>
      </c:catAx>
      <c:valAx>
        <c:axId val="238810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102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Sheet2!$AO$4</c:f>
              <c:numCache>
                <c:formatCode>General</c:formatCode>
                <c:ptCount val="1"/>
                <c:pt idx="0">
                  <c:v>13.69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6-4705-B504-409CED7B6340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Sheet2!$AO$5</c:f>
              <c:numCache>
                <c:formatCode>General</c:formatCode>
                <c:ptCount val="1"/>
                <c:pt idx="0">
                  <c:v>17.559999999999999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6-4705-B504-409CED7B6340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56-4705-B504-409CED7B6340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Sheet2!$AO$7</c:f>
              <c:numCache>
                <c:formatCode>General</c:formatCode>
                <c:ptCount val="1"/>
                <c:pt idx="0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56-4705-B504-409CED7B6340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Sheet2!$AO$8</c:f>
              <c:numCache>
                <c:formatCode>General</c:formatCode>
                <c:ptCount val="1"/>
                <c:pt idx="0">
                  <c:v>14.11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56-4705-B504-409CED7B6340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Sheet2!$AO$9</c:f>
              <c:numCache>
                <c:formatCode>General</c:formatCode>
                <c:ptCount val="1"/>
                <c:pt idx="0">
                  <c:v>11.42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56-4705-B504-409CED7B6340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Sheet2!$AO$3</c:f>
              <c:numCache>
                <c:formatCode>General</c:formatCode>
                <c:ptCount val="1"/>
              </c:numCache>
            </c:numRef>
          </c:cat>
          <c:val>
            <c:numRef>
              <c:f>Sheet2!$AO$10</c:f>
              <c:numCache>
                <c:formatCode>General</c:formatCode>
                <c:ptCount val="1"/>
                <c:pt idx="0">
                  <c:v>13.81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56-4705-B504-409CED7B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371024"/>
        <c:axId val="241371416"/>
      </c:barChart>
      <c:catAx>
        <c:axId val="24137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1416"/>
        <c:crosses val="autoZero"/>
        <c:auto val="1"/>
        <c:lblAlgn val="ctr"/>
        <c:lblOffset val="100"/>
        <c:noMultiLvlLbl val="0"/>
      </c:catAx>
      <c:valAx>
        <c:axId val="241371416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1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Sheet2!$AP$4</c:f>
              <c:numCache>
                <c:formatCode>General</c:formatCode>
                <c:ptCount val="1"/>
                <c:pt idx="0">
                  <c:v>14.02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4-4696-B587-D08B49EFA5DD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Sheet2!$AP$5</c:f>
              <c:numCache>
                <c:formatCode>General</c:formatCode>
                <c:ptCount val="1"/>
                <c:pt idx="0">
                  <c:v>15.66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4-4696-B587-D08B49EFA5DD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4-4696-B587-D08B49EFA5DD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Sheet2!$AP$7</c:f>
              <c:numCache>
                <c:formatCode>General</c:formatCode>
                <c:ptCount val="1"/>
                <c:pt idx="0">
                  <c:v>17.579999999999998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4-4696-B587-D08B49EFA5DD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Sheet2!$AP$8</c:f>
              <c:numCache>
                <c:formatCode>General</c:formatCode>
                <c:ptCount val="1"/>
                <c:pt idx="0">
                  <c:v>14.44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94-4696-B587-D08B49EFA5DD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Sheet2!$AP$9</c:f>
              <c:numCache>
                <c:formatCode>General</c:formatCode>
                <c:ptCount val="1"/>
                <c:pt idx="0">
                  <c:v>11.87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94-4696-B587-D08B49EFA5DD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Sheet2!$AP$3</c:f>
              <c:numCache>
                <c:formatCode>General</c:formatCode>
                <c:ptCount val="1"/>
              </c:numCache>
            </c:numRef>
          </c:cat>
          <c:val>
            <c:numRef>
              <c:f>Sheet2!$AP$10</c:f>
              <c:numCache>
                <c:formatCode>General</c:formatCode>
                <c:ptCount val="1"/>
                <c:pt idx="0">
                  <c:v>15.62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4-4696-B587-D08B49EF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372200"/>
        <c:axId val="241372592"/>
      </c:barChart>
      <c:catAx>
        <c:axId val="24137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2592"/>
        <c:crosses val="autoZero"/>
        <c:auto val="1"/>
        <c:lblAlgn val="ctr"/>
        <c:lblOffset val="100"/>
        <c:noMultiLvlLbl val="0"/>
      </c:catAx>
      <c:valAx>
        <c:axId val="241372592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2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Sheet2!$AH$3</c:f>
              <c:numCache>
                <c:formatCode>General</c:formatCode>
                <c:ptCount val="1"/>
              </c:numCache>
            </c:numRef>
          </c:cat>
          <c:val>
            <c:numRef>
              <c:f>Sheet2!$AH$4</c:f>
              <c:numCache>
                <c:formatCode>General</c:formatCode>
                <c:ptCount val="1"/>
                <c:pt idx="0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7-45B5-9886-348A93CC7583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Sheet2!$AH$3</c:f>
              <c:numCache>
                <c:formatCode>General</c:formatCode>
                <c:ptCount val="1"/>
              </c:numCache>
            </c:numRef>
          </c:cat>
          <c:val>
            <c:numRef>
              <c:f>Sheet2!$AH$5</c:f>
              <c:numCache>
                <c:formatCode>General</c:formatCode>
                <c:ptCount val="1"/>
                <c:pt idx="0">
                  <c:v>53.28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7-45B5-9886-348A93CC7583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Sheet2!$AH$3</c:f>
              <c:numCache>
                <c:formatCode>General</c:formatCode>
                <c:ptCount val="1"/>
              </c:numCache>
            </c:numRef>
          </c:cat>
          <c:val>
            <c:numRef>
              <c:f>Sheet2!$AH$6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7-45B5-9886-348A93CC7583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Sheet2!$AH$3</c:f>
              <c:numCache>
                <c:formatCode>General</c:formatCode>
                <c:ptCount val="1"/>
              </c:numCache>
            </c:numRef>
          </c:cat>
          <c:val>
            <c:numRef>
              <c:f>Sheet2!$AH$7</c:f>
              <c:numCache>
                <c:formatCode>General</c:formatCode>
                <c:ptCount val="1"/>
                <c:pt idx="0">
                  <c:v>66.819999999999993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7-45B5-9886-348A93CC7583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Sheet2!$AH$3</c:f>
              <c:numCache>
                <c:formatCode>General</c:formatCode>
                <c:ptCount val="1"/>
              </c:numCache>
            </c:numRef>
          </c:cat>
          <c:val>
            <c:numRef>
              <c:f>Sheet2!$AH$9</c:f>
              <c:numCache>
                <c:formatCode>General</c:formatCode>
                <c:ptCount val="1"/>
                <c:pt idx="0">
                  <c:v>39.950000000000003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7-45B5-9886-348A93CC7583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Sheet2!$AH$3</c:f>
              <c:numCache>
                <c:formatCode>General</c:formatCode>
                <c:ptCount val="1"/>
              </c:numCache>
            </c:numRef>
          </c:cat>
          <c:val>
            <c:numRef>
              <c:f>Sheet2!$AH$10</c:f>
              <c:numCache>
                <c:formatCode>General</c:formatCode>
                <c:ptCount val="1"/>
                <c:pt idx="0">
                  <c:v>56.22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7-45B5-9886-348A93CC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373768"/>
        <c:axId val="24137416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Sheet2!$A$8</c15:sqref>
                        </c15:formulaRef>
                      </c:ext>
                    </c:extLst>
                    <c:strCache>
                      <c:ptCount val="1"/>
                      <c:pt idx="0">
                        <c:v>Retired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Sheet2!$AH$3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Sheet2!$AH$8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3C7-45B5-9886-348A93CC7583}"/>
                  </c:ext>
                </c:extLst>
              </c15:ser>
            </c15:filteredBarSeries>
          </c:ext>
        </c:extLst>
      </c:barChart>
      <c:catAx>
        <c:axId val="24137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4160"/>
        <c:crosses val="autoZero"/>
        <c:auto val="1"/>
        <c:lblAlgn val="ctr"/>
        <c:lblOffset val="100"/>
        <c:noMultiLvlLbl val="0"/>
      </c:catAx>
      <c:valAx>
        <c:axId val="24137416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37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Sheet2!$AI$3</c:f>
              <c:numCache>
                <c:formatCode>General</c:formatCode>
                <c:ptCount val="1"/>
              </c:numCache>
            </c:numRef>
          </c:cat>
          <c:val>
            <c:numRef>
              <c:f>Sheet2!$AI$4</c:f>
              <c:numCache>
                <c:formatCode>General</c:formatCode>
                <c:ptCount val="1"/>
                <c:pt idx="0">
                  <c:v>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9-44CD-89D3-9A9BD2699B7F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Sheet2!$AI$3</c:f>
              <c:numCache>
                <c:formatCode>General</c:formatCode>
                <c:ptCount val="1"/>
              </c:numCache>
            </c:numRef>
          </c:cat>
          <c:val>
            <c:numRef>
              <c:f>Sheet2!$AI$5</c:f>
              <c:numCache>
                <c:formatCode>General</c:formatCode>
                <c:ptCount val="1"/>
                <c:pt idx="0">
                  <c:v>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9-44CD-89D3-9A9BD2699B7F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Sheet2!$AI$3</c:f>
              <c:numCache>
                <c:formatCode>General</c:formatCode>
                <c:ptCount val="1"/>
              </c:numCache>
            </c:numRef>
          </c:cat>
          <c:val>
            <c:numRef>
              <c:f>Sheet2!$AI$6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9-44CD-89D3-9A9BD2699B7F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Sheet2!$AI$3</c:f>
              <c:numCache>
                <c:formatCode>General</c:formatCode>
                <c:ptCount val="1"/>
              </c:numCache>
            </c:numRef>
          </c:cat>
          <c:val>
            <c:numRef>
              <c:f>Sheet2!$AI$7</c:f>
              <c:numCache>
                <c:formatCode>General</c:formatCode>
                <c:ptCount val="1"/>
                <c:pt idx="0">
                  <c:v>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49-44CD-89D3-9A9BD2699B7F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Sheet2!$AI$3</c:f>
              <c:numCache>
                <c:formatCode>General</c:formatCode>
                <c:ptCount val="1"/>
              </c:numCache>
            </c:numRef>
          </c:cat>
          <c:val>
            <c:numRef>
              <c:f>Sheet2!$AI$9</c:f>
              <c:numCache>
                <c:formatCode>General</c:formatCode>
                <c:ptCount val="1"/>
                <c:pt idx="0">
                  <c:v>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49-44CD-89D3-9A9BD2699B7F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Sheet2!$AI$3</c:f>
              <c:numCache>
                <c:formatCode>General</c:formatCode>
                <c:ptCount val="1"/>
              </c:numCache>
            </c:numRef>
          </c:cat>
          <c:val>
            <c:numRef>
              <c:f>Sheet2!$AI$10</c:f>
              <c:numCache>
                <c:formatCode>General</c:formatCode>
                <c:ptCount val="1"/>
                <c:pt idx="0">
                  <c:v>12.22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49-44CD-89D3-9A9BD2699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374552"/>
        <c:axId val="242040224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Sheet2!$A$8</c15:sqref>
                        </c15:formulaRef>
                      </c:ext>
                    </c:extLst>
                    <c:strCache>
                      <c:ptCount val="1"/>
                      <c:pt idx="0">
                        <c:v>Retired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Sheet2!$AI$3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Sheet2!$AI$8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C49-44CD-89D3-9A9BD2699B7F}"/>
                  </c:ext>
                </c:extLst>
              </c15:ser>
            </c15:filteredBarSeries>
          </c:ext>
        </c:extLst>
      </c:barChart>
      <c:catAx>
        <c:axId val="24137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40224"/>
        <c:crosses val="autoZero"/>
        <c:auto val="1"/>
        <c:lblAlgn val="ctr"/>
        <c:lblOffset val="100"/>
        <c:noMultiLvlLbl val="0"/>
      </c:catAx>
      <c:valAx>
        <c:axId val="242040224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45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Sheet2!$AJ$3</c:f>
              <c:numCache>
                <c:formatCode>General</c:formatCode>
                <c:ptCount val="1"/>
              </c:numCache>
            </c:numRef>
          </c:cat>
          <c:val>
            <c:numRef>
              <c:f>Sheet2!$AJ$4</c:f>
              <c:numCache>
                <c:formatCode>General</c:formatCode>
                <c:ptCount val="1"/>
                <c:pt idx="0">
                  <c:v>9.6300000000000008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5-4001-A25F-2F1EC6CC0C08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Sheet2!$AJ$3</c:f>
              <c:numCache>
                <c:formatCode>General</c:formatCode>
                <c:ptCount val="1"/>
              </c:numCache>
            </c:numRef>
          </c:cat>
          <c:val>
            <c:numRef>
              <c:f>Sheet2!$AJ$5</c:f>
              <c:numCache>
                <c:formatCode>General</c:formatCode>
                <c:ptCount val="1"/>
                <c:pt idx="0">
                  <c:v>13.69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5-4001-A25F-2F1EC6CC0C08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Sheet2!$AJ$3</c:f>
              <c:numCache>
                <c:formatCode>General</c:formatCode>
                <c:ptCount val="1"/>
              </c:numCache>
            </c:numRef>
          </c:cat>
          <c:val>
            <c:numRef>
              <c:f>Sheet2!$AJ$6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5-4001-A25F-2F1EC6CC0C08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Sheet2!$AJ$3</c:f>
              <c:numCache>
                <c:formatCode>General</c:formatCode>
                <c:ptCount val="1"/>
              </c:numCache>
            </c:numRef>
          </c:cat>
          <c:val>
            <c:numRef>
              <c:f>Sheet2!$AJ$7</c:f>
              <c:numCache>
                <c:formatCode>General</c:formatCode>
                <c:ptCount val="1"/>
                <c:pt idx="0">
                  <c:v>13.73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5-4001-A25F-2F1EC6CC0C08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Sheet2!$AJ$3</c:f>
              <c:numCache>
                <c:formatCode>General</c:formatCode>
                <c:ptCount val="1"/>
              </c:numCache>
            </c:numRef>
          </c:cat>
          <c:val>
            <c:numRef>
              <c:f>Sheet2!$AJ$9</c:f>
              <c:numCache>
                <c:formatCode>General</c:formatCode>
                <c:ptCount val="1"/>
                <c:pt idx="0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15-4001-A25F-2F1EC6CC0C08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Sheet2!$AJ$3</c:f>
              <c:numCache>
                <c:formatCode>General</c:formatCode>
                <c:ptCount val="1"/>
              </c:numCache>
            </c:numRef>
          </c:cat>
          <c:val>
            <c:numRef>
              <c:f>Sheet2!$AJ$10</c:f>
              <c:numCache>
                <c:formatCode>General</c:formatCode>
                <c:ptCount val="1"/>
                <c:pt idx="0">
                  <c:v>11.07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15-4001-A25F-2F1EC6CC0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041400"/>
        <c:axId val="242041792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Sheet2!$A$8</c15:sqref>
                        </c15:formulaRef>
                      </c:ext>
                    </c:extLst>
                    <c:strCache>
                      <c:ptCount val="1"/>
                      <c:pt idx="0">
                        <c:v>Retired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Sheet2!$AJ$3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Sheet2!$AJ$8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C15-4001-A25F-2F1EC6CC0C08}"/>
                  </c:ext>
                </c:extLst>
              </c15:ser>
            </c15:filteredBarSeries>
          </c:ext>
        </c:extLst>
      </c:barChart>
      <c:catAx>
        <c:axId val="24204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41792"/>
        <c:crosses val="autoZero"/>
        <c:auto val="1"/>
        <c:lblAlgn val="ctr"/>
        <c:lblOffset val="100"/>
        <c:noMultiLvlLbl val="0"/>
      </c:catAx>
      <c:valAx>
        <c:axId val="242041792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414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25-54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EmpStat!$AF$22:$AF$90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xVal>
          <c:yVal>
            <c:numRef>
              <c:f>EmpStat!$AI$22:$AI$90</c:f>
              <c:numCache>
                <c:formatCode>General</c:formatCode>
                <c:ptCount val="69"/>
                <c:pt idx="0">
                  <c:v>94.1</c:v>
                </c:pt>
                <c:pt idx="1">
                  <c:v>92</c:v>
                </c:pt>
                <c:pt idx="2">
                  <c:v>92.6</c:v>
                </c:pt>
                <c:pt idx="3">
                  <c:v>94.7</c:v>
                </c:pt>
                <c:pt idx="4">
                  <c:v>95.2</c:v>
                </c:pt>
                <c:pt idx="5">
                  <c:v>95.3</c:v>
                </c:pt>
                <c:pt idx="6">
                  <c:v>93.1</c:v>
                </c:pt>
                <c:pt idx="7">
                  <c:v>94.3</c:v>
                </c:pt>
                <c:pt idx="8">
                  <c:v>94.4</c:v>
                </c:pt>
                <c:pt idx="9">
                  <c:v>94.1</c:v>
                </c:pt>
                <c:pt idx="10">
                  <c:v>91.7</c:v>
                </c:pt>
                <c:pt idx="11">
                  <c:v>93</c:v>
                </c:pt>
                <c:pt idx="12">
                  <c:v>92.9</c:v>
                </c:pt>
                <c:pt idx="13">
                  <c:v>92</c:v>
                </c:pt>
                <c:pt idx="14">
                  <c:v>92.9</c:v>
                </c:pt>
                <c:pt idx="15">
                  <c:v>93.1</c:v>
                </c:pt>
                <c:pt idx="16">
                  <c:v>93.7</c:v>
                </c:pt>
                <c:pt idx="17">
                  <c:v>94.1</c:v>
                </c:pt>
                <c:pt idx="18">
                  <c:v>94.6</c:v>
                </c:pt>
                <c:pt idx="19">
                  <c:v>94.7</c:v>
                </c:pt>
                <c:pt idx="20">
                  <c:v>94.7</c:v>
                </c:pt>
                <c:pt idx="21">
                  <c:v>94.5</c:v>
                </c:pt>
                <c:pt idx="22">
                  <c:v>93.2</c:v>
                </c:pt>
                <c:pt idx="23">
                  <c:v>92.1</c:v>
                </c:pt>
                <c:pt idx="24">
                  <c:v>92.2</c:v>
                </c:pt>
                <c:pt idx="25">
                  <c:v>92.6</c:v>
                </c:pt>
                <c:pt idx="26">
                  <c:v>91.8</c:v>
                </c:pt>
                <c:pt idx="27">
                  <c:v>89</c:v>
                </c:pt>
                <c:pt idx="28">
                  <c:v>89.5</c:v>
                </c:pt>
                <c:pt idx="29">
                  <c:v>90.1</c:v>
                </c:pt>
                <c:pt idx="30">
                  <c:v>91</c:v>
                </c:pt>
                <c:pt idx="31">
                  <c:v>91.1</c:v>
                </c:pt>
                <c:pt idx="32">
                  <c:v>89.4</c:v>
                </c:pt>
                <c:pt idx="33">
                  <c:v>89</c:v>
                </c:pt>
                <c:pt idx="34" formatCode="0.0">
                  <c:v>86.5</c:v>
                </c:pt>
                <c:pt idx="35">
                  <c:v>86.1</c:v>
                </c:pt>
                <c:pt idx="36">
                  <c:v>88.4</c:v>
                </c:pt>
                <c:pt idx="37">
                  <c:v>88.7</c:v>
                </c:pt>
                <c:pt idx="38">
                  <c:v>88.5</c:v>
                </c:pt>
                <c:pt idx="39">
                  <c:v>89</c:v>
                </c:pt>
                <c:pt idx="40">
                  <c:v>89.5</c:v>
                </c:pt>
                <c:pt idx="41">
                  <c:v>89.9</c:v>
                </c:pt>
                <c:pt idx="42">
                  <c:v>89.1</c:v>
                </c:pt>
                <c:pt idx="43">
                  <c:v>87.5</c:v>
                </c:pt>
                <c:pt idx="44">
                  <c:v>86.8</c:v>
                </c:pt>
                <c:pt idx="45">
                  <c:v>87</c:v>
                </c:pt>
                <c:pt idx="46">
                  <c:v>87.2</c:v>
                </c:pt>
                <c:pt idx="47">
                  <c:v>87.6</c:v>
                </c:pt>
                <c:pt idx="48">
                  <c:v>87.9</c:v>
                </c:pt>
                <c:pt idx="49">
                  <c:v>88.4</c:v>
                </c:pt>
                <c:pt idx="50">
                  <c:v>88.8</c:v>
                </c:pt>
                <c:pt idx="51">
                  <c:v>89</c:v>
                </c:pt>
                <c:pt idx="52">
                  <c:v>89</c:v>
                </c:pt>
                <c:pt idx="53">
                  <c:v>87.9</c:v>
                </c:pt>
                <c:pt idx="54">
                  <c:v>86.6</c:v>
                </c:pt>
                <c:pt idx="55">
                  <c:v>85.9</c:v>
                </c:pt>
                <c:pt idx="56">
                  <c:v>86.3</c:v>
                </c:pt>
                <c:pt idx="57">
                  <c:v>86.9</c:v>
                </c:pt>
                <c:pt idx="58">
                  <c:v>87.3</c:v>
                </c:pt>
                <c:pt idx="59">
                  <c:v>87.5</c:v>
                </c:pt>
                <c:pt idx="60">
                  <c:v>86</c:v>
                </c:pt>
                <c:pt idx="61">
                  <c:v>81.5</c:v>
                </c:pt>
                <c:pt idx="62">
                  <c:v>81</c:v>
                </c:pt>
                <c:pt idx="63">
                  <c:v>81.400000000000006</c:v>
                </c:pt>
                <c:pt idx="64">
                  <c:v>82.5</c:v>
                </c:pt>
                <c:pt idx="65">
                  <c:v>82.8</c:v>
                </c:pt>
                <c:pt idx="66">
                  <c:v>83.6</c:v>
                </c:pt>
                <c:pt idx="67">
                  <c:v>84.4</c:v>
                </c:pt>
                <c:pt idx="68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5A-47C0-8734-866FE4A0AD32}"/>
            </c:ext>
          </c:extLst>
        </c:ser>
        <c:ser>
          <c:idx val="0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EmpStat!$AF$43:$AF$90</c:f>
              <c:numCache>
                <c:formatCode>General</c:formatCode>
                <c:ptCount val="48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</c:numCache>
            </c:numRef>
          </c:xVal>
          <c:yVal>
            <c:numRef>
              <c:f>EmpStat!$X$10:$X$57</c:f>
              <c:numCache>
                <c:formatCode>0.0</c:formatCode>
                <c:ptCount val="48"/>
                <c:pt idx="0">
                  <c:v>94.5</c:v>
                </c:pt>
                <c:pt idx="1">
                  <c:v>93.346800000000002</c:v>
                </c:pt>
                <c:pt idx="2">
                  <c:v>92.67410000000001</c:v>
                </c:pt>
                <c:pt idx="3">
                  <c:v>93.058500000000009</c:v>
                </c:pt>
                <c:pt idx="4">
                  <c:v>93.635099999999994</c:v>
                </c:pt>
                <c:pt idx="5">
                  <c:v>93.058500000000009</c:v>
                </c:pt>
                <c:pt idx="6">
                  <c:v>90.559899999999999</c:v>
                </c:pt>
                <c:pt idx="7">
                  <c:v>91.328699999999998</c:v>
                </c:pt>
                <c:pt idx="8">
                  <c:v>91.905300000000011</c:v>
                </c:pt>
                <c:pt idx="9">
                  <c:v>92.67410000000001</c:v>
                </c:pt>
                <c:pt idx="10">
                  <c:v>92.770200000000003</c:v>
                </c:pt>
                <c:pt idx="11">
                  <c:v>91.136499999999998</c:v>
                </c:pt>
                <c:pt idx="12">
                  <c:v>90.752100000000013</c:v>
                </c:pt>
                <c:pt idx="13">
                  <c:v>88.349599999999995</c:v>
                </c:pt>
                <c:pt idx="14">
                  <c:v>88.15740000000001</c:v>
                </c:pt>
                <c:pt idx="15">
                  <c:v>90.367699999999999</c:v>
                </c:pt>
                <c:pt idx="16">
                  <c:v>90.656000000000006</c:v>
                </c:pt>
                <c:pt idx="17">
                  <c:v>90.656000000000006</c:v>
                </c:pt>
                <c:pt idx="18">
                  <c:v>91.232600000000005</c:v>
                </c:pt>
                <c:pt idx="19">
                  <c:v>91.80919999999999</c:v>
                </c:pt>
                <c:pt idx="20">
                  <c:v>92.097499999999997</c:v>
                </c:pt>
                <c:pt idx="21">
                  <c:v>91.617000000000004</c:v>
                </c:pt>
                <c:pt idx="22">
                  <c:v>90.367699999999999</c:v>
                </c:pt>
                <c:pt idx="23">
                  <c:v>89.598900000000015</c:v>
                </c:pt>
                <c:pt idx="24">
                  <c:v>90.271600000000007</c:v>
                </c:pt>
                <c:pt idx="25">
                  <c:v>91.328699999999998</c:v>
                </c:pt>
                <c:pt idx="26">
                  <c:v>91.80919999999999</c:v>
                </c:pt>
                <c:pt idx="27">
                  <c:v>92.001400000000004</c:v>
                </c:pt>
                <c:pt idx="28">
                  <c:v>92.481899999999996</c:v>
                </c:pt>
                <c:pt idx="29">
                  <c:v>92.86630000000001</c:v>
                </c:pt>
                <c:pt idx="30">
                  <c:v>93.154600000000002</c:v>
                </c:pt>
                <c:pt idx="31">
                  <c:v>93.250700000000009</c:v>
                </c:pt>
                <c:pt idx="32">
                  <c:v>92.481899999999996</c:v>
                </c:pt>
                <c:pt idx="33">
                  <c:v>91.424799999999991</c:v>
                </c:pt>
                <c:pt idx="34">
                  <c:v>91.040400000000005</c:v>
                </c:pt>
                <c:pt idx="35">
                  <c:v>91.617000000000004</c:v>
                </c:pt>
                <c:pt idx="36">
                  <c:v>92.289700000000011</c:v>
                </c:pt>
                <c:pt idx="37">
                  <c:v>92.578000000000003</c:v>
                </c:pt>
                <c:pt idx="38">
                  <c:v>92.481899999999996</c:v>
                </c:pt>
                <c:pt idx="39">
                  <c:v>91.232600000000005</c:v>
                </c:pt>
                <c:pt idx="40">
                  <c:v>87.196400000000011</c:v>
                </c:pt>
                <c:pt idx="41">
                  <c:v>87.100300000000004</c:v>
                </c:pt>
                <c:pt idx="42">
                  <c:v>88.15740000000001</c:v>
                </c:pt>
                <c:pt idx="43">
                  <c:v>89.406700000000015</c:v>
                </c:pt>
                <c:pt idx="44">
                  <c:v>89.887200000000007</c:v>
                </c:pt>
                <c:pt idx="45">
                  <c:v>91.040400000000005</c:v>
                </c:pt>
                <c:pt idx="46">
                  <c:v>91.80919999999999</c:v>
                </c:pt>
                <c:pt idx="47">
                  <c:v>92.193599999999989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5A-47C0-8734-866FE4A0AD32}"/>
            </c:ext>
          </c:extLst>
        </c:ser>
        <c:ser>
          <c:idx val="2"/>
          <c:order val="2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EmpStat!$AF$43:$AF$90</c:f>
              <c:numCache>
                <c:formatCode>General</c:formatCode>
                <c:ptCount val="48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</c:numCache>
            </c:numRef>
          </c:xVal>
          <c:yVal>
            <c:numRef>
              <c:f>EmpStat!$Y$10:$Y$57</c:f>
              <c:numCache>
                <c:formatCode>0.0</c:formatCode>
                <c:ptCount val="48"/>
                <c:pt idx="0">
                  <c:v>94.5</c:v>
                </c:pt>
                <c:pt idx="1">
                  <c:v>94.204800000000006</c:v>
                </c:pt>
                <c:pt idx="2">
                  <c:v>93.909600000000012</c:v>
                </c:pt>
                <c:pt idx="3">
                  <c:v>93.516000000000005</c:v>
                </c:pt>
                <c:pt idx="4">
                  <c:v>93.417600000000007</c:v>
                </c:pt>
                <c:pt idx="5">
                  <c:v>93.122400000000013</c:v>
                </c:pt>
                <c:pt idx="6">
                  <c:v>92.827200000000019</c:v>
                </c:pt>
                <c:pt idx="7">
                  <c:v>92.630400000000009</c:v>
                </c:pt>
                <c:pt idx="8">
                  <c:v>92.630400000000009</c:v>
                </c:pt>
                <c:pt idx="9">
                  <c:v>92.728800000000007</c:v>
                </c:pt>
                <c:pt idx="10">
                  <c:v>92.827200000000019</c:v>
                </c:pt>
                <c:pt idx="11">
                  <c:v>92.630400000000009</c:v>
                </c:pt>
                <c:pt idx="12">
                  <c:v>92.531999999999996</c:v>
                </c:pt>
                <c:pt idx="13">
                  <c:v>92.433600000000013</c:v>
                </c:pt>
                <c:pt idx="14">
                  <c:v>92.236800000000002</c:v>
                </c:pt>
                <c:pt idx="15">
                  <c:v>92.335200000000015</c:v>
                </c:pt>
                <c:pt idx="16">
                  <c:v>92.335200000000015</c:v>
                </c:pt>
                <c:pt idx="17">
                  <c:v>92.236800000000002</c:v>
                </c:pt>
                <c:pt idx="18">
                  <c:v>92.138400000000019</c:v>
                </c:pt>
                <c:pt idx="19">
                  <c:v>92.04</c:v>
                </c:pt>
                <c:pt idx="20">
                  <c:v>92.138400000000019</c:v>
                </c:pt>
                <c:pt idx="21">
                  <c:v>91.84320000000001</c:v>
                </c:pt>
                <c:pt idx="22">
                  <c:v>91.548000000000002</c:v>
                </c:pt>
                <c:pt idx="23">
                  <c:v>91.449600000000004</c:v>
                </c:pt>
                <c:pt idx="24">
                  <c:v>91.055999999999997</c:v>
                </c:pt>
                <c:pt idx="25">
                  <c:v>90.170400000000015</c:v>
                </c:pt>
                <c:pt idx="26">
                  <c:v>90.072000000000003</c:v>
                </c:pt>
                <c:pt idx="27">
                  <c:v>90.268800000000013</c:v>
                </c:pt>
                <c:pt idx="28">
                  <c:v>90.268800000000013</c:v>
                </c:pt>
                <c:pt idx="29">
                  <c:v>90.268800000000013</c:v>
                </c:pt>
                <c:pt idx="30">
                  <c:v>90.170400000000015</c:v>
                </c:pt>
                <c:pt idx="31">
                  <c:v>90.072000000000003</c:v>
                </c:pt>
                <c:pt idx="32">
                  <c:v>89.776800000000009</c:v>
                </c:pt>
                <c:pt idx="33">
                  <c:v>89.481600000000014</c:v>
                </c:pt>
                <c:pt idx="34">
                  <c:v>89.088000000000008</c:v>
                </c:pt>
                <c:pt idx="35">
                  <c:v>88.98960000000001</c:v>
                </c:pt>
                <c:pt idx="36">
                  <c:v>88.98960000000001</c:v>
                </c:pt>
                <c:pt idx="37">
                  <c:v>89.088000000000008</c:v>
                </c:pt>
                <c:pt idx="38">
                  <c:v>89.383200000000016</c:v>
                </c:pt>
                <c:pt idx="39">
                  <c:v>88.98960000000001</c:v>
                </c:pt>
                <c:pt idx="40">
                  <c:v>88.202400000000011</c:v>
                </c:pt>
                <c:pt idx="41">
                  <c:v>87.808800000000005</c:v>
                </c:pt>
                <c:pt idx="42">
                  <c:v>87.218400000000017</c:v>
                </c:pt>
                <c:pt idx="43">
                  <c:v>87.218400000000017</c:v>
                </c:pt>
                <c:pt idx="44">
                  <c:v>86.923200000000023</c:v>
                </c:pt>
                <c:pt idx="45">
                  <c:v>86.726400000000012</c:v>
                </c:pt>
                <c:pt idx="46">
                  <c:v>86.82480000000001</c:v>
                </c:pt>
                <c:pt idx="47">
                  <c:v>87.021600000000007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5A-47C0-8734-866FE4A0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06088"/>
        <c:axId val="208006472"/>
      </c:scatterChart>
      <c:valAx>
        <c:axId val="208006088"/>
        <c:scaling>
          <c:orientation val="minMax"/>
          <c:max val="2016"/>
          <c:min val="19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06472"/>
        <c:crosses val="autoZero"/>
        <c:crossBetween val="midCat"/>
        <c:majorUnit val="5"/>
      </c:valAx>
      <c:valAx>
        <c:axId val="208006472"/>
        <c:scaling>
          <c:orientation val="minMax"/>
          <c:max val="100"/>
          <c:min val="7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0608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Sheet2!$AK$3</c:f>
              <c:numCache>
                <c:formatCode>General</c:formatCode>
                <c:ptCount val="1"/>
              </c:numCache>
            </c:numRef>
          </c:cat>
          <c:val>
            <c:numRef>
              <c:f>Sheet2!$AK$4</c:f>
              <c:numCache>
                <c:formatCode>General</c:formatCode>
                <c:ptCount val="1"/>
                <c:pt idx="0">
                  <c:v>40.58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9-48B5-8BD5-705BA2E9620E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Sheet2!$AK$3</c:f>
              <c:numCache>
                <c:formatCode>General</c:formatCode>
                <c:ptCount val="1"/>
              </c:numCache>
            </c:numRef>
          </c:cat>
          <c:val>
            <c:numRef>
              <c:f>Sheet2!$AK$5</c:f>
              <c:numCache>
                <c:formatCode>General</c:formatCode>
                <c:ptCount val="1"/>
                <c:pt idx="0">
                  <c:v>24.71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9-48B5-8BD5-705BA2E9620E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Sheet2!$AK$3</c:f>
              <c:numCache>
                <c:formatCode>General</c:formatCode>
                <c:ptCount val="1"/>
              </c:numCache>
            </c:numRef>
          </c:cat>
          <c:val>
            <c:numRef>
              <c:f>Sheet2!$AK$6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9-48B5-8BD5-705BA2E9620E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Sheet2!$AK$3</c:f>
              <c:numCache>
                <c:formatCode>General</c:formatCode>
                <c:ptCount val="1"/>
              </c:numCache>
            </c:numRef>
          </c:cat>
          <c:val>
            <c:numRef>
              <c:f>Sheet2!$AK$7</c:f>
              <c:numCache>
                <c:formatCode>General</c:formatCode>
                <c:ptCount val="1"/>
                <c:pt idx="0">
                  <c:v>12.97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F9-48B5-8BD5-705BA2E9620E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Sheet2!$AK$3</c:f>
              <c:numCache>
                <c:formatCode>General</c:formatCode>
                <c:ptCount val="1"/>
              </c:numCache>
            </c:numRef>
          </c:cat>
          <c:val>
            <c:numRef>
              <c:f>Sheet2!$AK$9</c:f>
              <c:numCache>
                <c:formatCode>General</c:formatCode>
                <c:ptCount val="1"/>
                <c:pt idx="0">
                  <c:v>37.78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F9-48B5-8BD5-705BA2E9620E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Sheet2!$AK$3</c:f>
              <c:numCache>
                <c:formatCode>General</c:formatCode>
                <c:ptCount val="1"/>
              </c:numCache>
            </c:numRef>
          </c:cat>
          <c:val>
            <c:numRef>
              <c:f>Sheet2!$AK$10</c:f>
              <c:numCache>
                <c:formatCode>General</c:formatCode>
                <c:ptCount val="1"/>
                <c:pt idx="0">
                  <c:v>20.48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F9-48B5-8BD5-705BA2E9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042576"/>
        <c:axId val="24204296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Sheet2!$A$8</c15:sqref>
                        </c15:formulaRef>
                      </c:ext>
                    </c:extLst>
                    <c:strCache>
                      <c:ptCount val="1"/>
                      <c:pt idx="0">
                        <c:v>Retired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Sheet2!$AK$3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Sheet2!$AK$8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5F9-48B5-8BD5-705BA2E9620E}"/>
                  </c:ext>
                </c:extLst>
              </c15:ser>
            </c15:filteredBarSeries>
          </c:ext>
        </c:extLst>
      </c:barChart>
      <c:catAx>
        <c:axId val="2420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42968"/>
        <c:crosses val="autoZero"/>
        <c:auto val="1"/>
        <c:lblAlgn val="ctr"/>
        <c:lblOffset val="100"/>
        <c:noMultiLvlLbl val="0"/>
      </c:catAx>
      <c:valAx>
        <c:axId val="24204296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42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Sheet1!$D$4</c:f>
              <c:numCache>
                <c:formatCode>General</c:formatCode>
                <c:ptCount val="1"/>
                <c:pt idx="0">
                  <c:v>47.22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8-45F7-9F2F-DCD29F6E5592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Sheet1!$D$5</c:f>
              <c:numCache>
                <c:formatCode>General</c:formatCode>
                <c:ptCount val="1"/>
                <c:pt idx="0">
                  <c:v>29.63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8-45F7-9F2F-DCD29F6E5592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AA8-45F7-9F2F-DCD29F6E5592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Sheet1!$D$7</c:f>
              <c:numCache>
                <c:formatCode>General</c:formatCode>
                <c:ptCount val="1"/>
                <c:pt idx="0">
                  <c:v>25.61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8-45F7-9F2F-DCD29F6E5592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Sheet1!$D$8</c:f>
              <c:numCache>
                <c:formatCode>General</c:formatCode>
                <c:ptCount val="1"/>
                <c:pt idx="0">
                  <c:v>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A8-45F7-9F2F-DCD29F6E5592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Sheet1!$D$9</c:f>
              <c:numCache>
                <c:formatCode>General</c:formatCode>
                <c:ptCount val="1"/>
                <c:pt idx="0">
                  <c:v>37.99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A8-45F7-9F2F-DCD29F6E5592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Sheet1!$D$10</c:f>
              <c:numCache>
                <c:formatCode>General</c:formatCode>
                <c:ptCount val="1"/>
                <c:pt idx="0">
                  <c:v>35.979999999999997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A8-45F7-9F2F-DCD29F6E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043752"/>
        <c:axId val="242795888"/>
      </c:barChart>
      <c:catAx>
        <c:axId val="24204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795888"/>
        <c:crosses val="autoZero"/>
        <c:auto val="1"/>
        <c:lblAlgn val="ctr"/>
        <c:lblOffset val="100"/>
        <c:noMultiLvlLbl val="0"/>
      </c:catAx>
      <c:valAx>
        <c:axId val="24279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43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Sheet1!$F$4</c:f>
              <c:numCache>
                <c:formatCode>General</c:formatCode>
                <c:ptCount val="1"/>
                <c:pt idx="0">
                  <c:v>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D-4845-BC08-76E1A6DD490B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Sheet1!$F$5</c:f>
              <c:numCache>
                <c:formatCode>General</c:formatCode>
                <c:ptCount val="1"/>
                <c:pt idx="0">
                  <c:v>4.6100000000000003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D-4845-BC08-76E1A6DD490B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Sheet1!$D$6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7CD-4845-BC08-76E1A6DD490B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Sheet1!$F$7</c:f>
              <c:numCache>
                <c:formatCode>General</c:formatCode>
                <c:ptCount val="1"/>
                <c:pt idx="0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D-4845-BC08-76E1A6DD490B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Sheet1!$F$8</c:f>
              <c:numCache>
                <c:formatCode>General</c:formatCode>
                <c:ptCount val="1"/>
                <c:pt idx="0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D-4845-BC08-76E1A6DD490B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Sheet1!$F$9</c:f>
              <c:numCache>
                <c:formatCode>General</c:formatCode>
                <c:ptCount val="1"/>
                <c:pt idx="0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CD-4845-BC08-76E1A6DD490B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Sheet1!$F$10</c:f>
              <c:numCache>
                <c:formatCode>General</c:formatCode>
                <c:ptCount val="1"/>
                <c:pt idx="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CD-4845-BC08-76E1A6DD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796672"/>
        <c:axId val="242797064"/>
      </c:barChart>
      <c:catAx>
        <c:axId val="2427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797064"/>
        <c:crosses val="autoZero"/>
        <c:auto val="1"/>
        <c:lblAlgn val="ctr"/>
        <c:lblOffset val="100"/>
        <c:noMultiLvlLbl val="0"/>
      </c:catAx>
      <c:valAx>
        <c:axId val="24279706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7966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Sheet1!$K$4</c:f>
              <c:numCache>
                <c:formatCode>General</c:formatCode>
                <c:ptCount val="1"/>
                <c:pt idx="0">
                  <c:v>58.06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A-4AA1-B66F-19C4FE4DA268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Sheet1!$K$5</c:f>
              <c:numCache>
                <c:formatCode>General</c:formatCode>
                <c:ptCount val="1"/>
                <c:pt idx="0">
                  <c:v>36.72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A-4AA1-B66F-19C4FE4DA268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55A-4AA1-B66F-19C4FE4DA268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Sheet1!$K$7</c:f>
              <c:numCache>
                <c:formatCode>General</c:formatCode>
                <c:ptCount val="1"/>
                <c:pt idx="0">
                  <c:v>33.549999999999997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A-4AA1-B66F-19C4FE4DA268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Sheet1!$K$8</c:f>
              <c:numCache>
                <c:formatCode>General</c:formatCode>
                <c:ptCount val="1"/>
                <c:pt idx="0">
                  <c:v>74.210000000000008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A-4AA1-B66F-19C4FE4DA268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Sheet1!$K$9</c:f>
              <c:numCache>
                <c:formatCode>General</c:formatCode>
                <c:ptCount val="1"/>
                <c:pt idx="0">
                  <c:v>34.619999999999997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5A-4AA1-B66F-19C4FE4DA268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Sheet1!$K$10</c:f>
              <c:numCache>
                <c:formatCode>General</c:formatCode>
                <c:ptCount val="1"/>
                <c:pt idx="0">
                  <c:v>34.17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5A-4AA1-B66F-19C4FE4D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797848"/>
        <c:axId val="242798240"/>
      </c:barChart>
      <c:catAx>
        <c:axId val="242797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2798240"/>
        <c:crosses val="autoZero"/>
        <c:auto val="1"/>
        <c:lblAlgn val="ctr"/>
        <c:lblOffset val="100"/>
        <c:noMultiLvlLbl val="0"/>
      </c:catAx>
      <c:valAx>
        <c:axId val="2427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7978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Sheet1!$W$4</c:f>
              <c:numCache>
                <c:formatCode>General</c:formatCode>
                <c:ptCount val="1"/>
                <c:pt idx="0">
                  <c:v>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4-4E83-849E-901777C9EE6B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Sheet1!$W$5</c:f>
              <c:numCache>
                <c:formatCode>General</c:formatCode>
                <c:ptCount val="1"/>
                <c:pt idx="0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4-4E83-849E-901777C9EE6B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C74-4E83-849E-901777C9EE6B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Sheet1!$W$7</c:f>
              <c:numCache>
                <c:formatCode>General</c:formatCode>
                <c:ptCount val="1"/>
                <c:pt idx="0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4-4E83-849E-901777C9EE6B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Sheet1!$W$8</c:f>
              <c:numCache>
                <c:formatCode>General</c:formatCode>
                <c:ptCount val="1"/>
                <c:pt idx="0">
                  <c:v>12.04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4-4E83-849E-901777C9EE6B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Sheet1!$W$9</c:f>
              <c:numCache>
                <c:formatCode>General</c:formatCode>
                <c:ptCount val="1"/>
                <c:pt idx="0">
                  <c:v>23.75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4-4E83-849E-901777C9EE6B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Sheet1!$W$10</c:f>
              <c:numCache>
                <c:formatCode>General</c:formatCode>
                <c:ptCount val="1"/>
                <c:pt idx="0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4-4E83-849E-901777C9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799024"/>
        <c:axId val="242799416"/>
      </c:barChart>
      <c:catAx>
        <c:axId val="2427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799416"/>
        <c:crosses val="autoZero"/>
        <c:auto val="1"/>
        <c:lblAlgn val="ctr"/>
        <c:lblOffset val="100"/>
        <c:noMultiLvlLbl val="0"/>
      </c:catAx>
      <c:valAx>
        <c:axId val="242799416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799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Sheet1!$T$4</c:f>
              <c:numCache>
                <c:formatCode>General</c:formatCode>
                <c:ptCount val="1"/>
                <c:pt idx="0">
                  <c:v>19.84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0-4068-9237-85A47E87F621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Sheet1!$T$5</c:f>
              <c:numCache>
                <c:formatCode>General</c:formatCode>
                <c:ptCount val="1"/>
                <c:pt idx="0">
                  <c:v>18.39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0-4068-9237-85A47E87F621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690-4068-9237-85A47E87F621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Sheet1!$T$7</c:f>
              <c:numCache>
                <c:formatCode>General</c:formatCode>
                <c:ptCount val="1"/>
                <c:pt idx="0">
                  <c:v>18.45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90-4068-9237-85A47E87F621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Sheet1!$T$8</c:f>
              <c:numCache>
                <c:formatCode>General</c:formatCode>
                <c:ptCount val="1"/>
                <c:pt idx="0">
                  <c:v>62.17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90-4068-9237-85A47E87F621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Sheet1!$T$9</c:f>
              <c:numCache>
                <c:formatCode>General</c:formatCode>
                <c:ptCount val="1"/>
                <c:pt idx="0">
                  <c:v>10.87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90-4068-9237-85A47E87F621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Sheet1!$T$10</c:f>
              <c:numCache>
                <c:formatCode>General</c:formatCode>
                <c:ptCount val="1"/>
                <c:pt idx="0">
                  <c:v>11.82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90-4068-9237-85A47E87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095296"/>
        <c:axId val="243095688"/>
      </c:barChart>
      <c:catAx>
        <c:axId val="24309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95688"/>
        <c:crosses val="autoZero"/>
        <c:auto val="1"/>
        <c:lblAlgn val="ctr"/>
        <c:lblOffset val="100"/>
        <c:noMultiLvlLbl val="0"/>
      </c:catAx>
      <c:valAx>
        <c:axId val="243095688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952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Sheet1!$L$4</c:f>
              <c:numCache>
                <c:formatCode>General</c:formatCode>
                <c:ptCount val="1"/>
                <c:pt idx="0">
                  <c:v>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F-4FB9-B49E-EEA9E9C6ECFD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Sheet1!$L$5</c:f>
              <c:numCache>
                <c:formatCode>General</c:formatCode>
                <c:ptCount val="1"/>
                <c:pt idx="0">
                  <c:v>18.170000000000002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F-4FB9-B49E-EEA9E9C6ECFD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Sheet1!$T$6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63F-4FB9-B49E-EEA9E9C6ECFD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Sheet1!$L$7</c:f>
              <c:numCache>
                <c:formatCode>General</c:formatCode>
                <c:ptCount val="1"/>
                <c:pt idx="0">
                  <c:v>23.88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3F-4FB9-B49E-EEA9E9C6ECFD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Sheet1!$L$8</c:f>
              <c:numCache>
                <c:formatCode>General</c:formatCode>
                <c:ptCount val="1"/>
                <c:pt idx="0">
                  <c:v>13.19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3F-4FB9-B49E-EEA9E9C6ECFD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Sheet1!$L$9</c:f>
              <c:numCache>
                <c:formatCode>General</c:formatCode>
                <c:ptCount val="1"/>
                <c:pt idx="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3F-4FB9-B49E-EEA9E9C6ECFD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</c:f>
              <c:numCache>
                <c:formatCode>General</c:formatCode>
                <c:ptCount val="1"/>
              </c:numCache>
            </c:numRef>
          </c:cat>
          <c:val>
            <c:numRef>
              <c:f>Sheet1!$L$10</c:f>
              <c:numCache>
                <c:formatCode>General</c:formatCode>
                <c:ptCount val="1"/>
                <c:pt idx="0">
                  <c:v>15.67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F-4FB9-B49E-EEA9E9C6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096472"/>
        <c:axId val="243096864"/>
      </c:barChart>
      <c:catAx>
        <c:axId val="243096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3096864"/>
        <c:crosses val="autoZero"/>
        <c:auto val="1"/>
        <c:lblAlgn val="ctr"/>
        <c:lblOffset val="100"/>
        <c:noMultiLvlLbl val="0"/>
      </c:catAx>
      <c:valAx>
        <c:axId val="243096864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964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Sheet1!$M$4</c:f>
              <c:numCache>
                <c:formatCode>General</c:formatCode>
                <c:ptCount val="1"/>
                <c:pt idx="0">
                  <c:v>29.18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5-4330-AF39-DBCBD49EB4F5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Sheet1!$M$5</c:f>
              <c:numCache>
                <c:formatCode>General</c:formatCode>
                <c:ptCount val="1"/>
                <c:pt idx="0">
                  <c:v>45.11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5-4330-AF39-DBCBD49EB4F5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Sheet1!$T$6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025-4330-AF39-DBCBD49EB4F5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Sheet1!$M$7</c:f>
              <c:numCache>
                <c:formatCode>General</c:formatCode>
                <c:ptCount val="1"/>
                <c:pt idx="0">
                  <c:v>42.58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25-4330-AF39-DBCBD49EB4F5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Sheet1!$M$8</c:f>
              <c:numCache>
                <c:formatCode>General</c:formatCode>
                <c:ptCount val="1"/>
                <c:pt idx="0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25-4330-AF39-DBCBD49EB4F5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Sheet1!$M$9</c:f>
              <c:numCache>
                <c:formatCode>General</c:formatCode>
                <c:ptCount val="1"/>
                <c:pt idx="0">
                  <c:v>56.08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25-4330-AF39-DBCBD49EB4F5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Sheet1!$M$10</c:f>
              <c:numCache>
                <c:formatCode>General</c:formatCode>
                <c:ptCount val="1"/>
                <c:pt idx="0">
                  <c:v>50.160000000000004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25-4330-AF39-DBCBD49EB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097256"/>
        <c:axId val="243097648"/>
      </c:barChart>
      <c:catAx>
        <c:axId val="243097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3097648"/>
        <c:crosses val="autoZero"/>
        <c:auto val="1"/>
        <c:lblAlgn val="ctr"/>
        <c:lblOffset val="100"/>
        <c:noMultiLvlLbl val="0"/>
      </c:catAx>
      <c:valAx>
        <c:axId val="243097648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972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Sheet1!$Q$4</c:f>
              <c:numCache>
                <c:formatCode>General</c:formatCode>
                <c:ptCount val="1"/>
                <c:pt idx="0">
                  <c:v>10.76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A-467B-B5E4-3582F8E3F8C5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Sheet1!$Q$5</c:f>
              <c:numCache>
                <c:formatCode>General</c:formatCode>
                <c:ptCount val="1"/>
                <c:pt idx="0">
                  <c:v>26.63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A-467B-B5E4-3582F8E3F8C5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Sheet1!$T$6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7AA-467B-B5E4-3582F8E3F8C5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Sheet1!$Q$7</c:f>
              <c:numCache>
                <c:formatCode>General</c:formatCode>
                <c:ptCount val="1"/>
                <c:pt idx="0">
                  <c:v>26.470000000000002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A-467B-B5E4-3582F8E3F8C5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Sheet1!$Q$8</c:f>
              <c:numCache>
                <c:formatCode>General</c:formatCode>
                <c:ptCount val="1"/>
                <c:pt idx="0">
                  <c:v>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A-467B-B5E4-3582F8E3F8C5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Sheet1!$Q$9</c:f>
              <c:numCache>
                <c:formatCode>General</c:formatCode>
                <c:ptCount val="1"/>
                <c:pt idx="0">
                  <c:v>31.36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AA-467B-B5E4-3582F8E3F8C5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Sheet1!$Q$10</c:f>
              <c:numCache>
                <c:formatCode>General</c:formatCode>
                <c:ptCount val="1"/>
                <c:pt idx="0">
                  <c:v>29.53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AA-467B-B5E4-3582F8E3F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098432"/>
        <c:axId val="241200528"/>
      </c:barChart>
      <c:catAx>
        <c:axId val="243098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1200528"/>
        <c:crosses val="autoZero"/>
        <c:auto val="1"/>
        <c:lblAlgn val="ctr"/>
        <c:lblOffset val="100"/>
        <c:noMultiLvlLbl val="0"/>
      </c:catAx>
      <c:valAx>
        <c:axId val="24120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984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Sheet1!$R$4</c:f>
              <c:numCache>
                <c:formatCode>General</c:formatCode>
                <c:ptCount val="1"/>
                <c:pt idx="0">
                  <c:v>9.8099999999999987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A-45BA-9D6B-75A28B92E819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Sheet1!$R$5</c:f>
              <c:numCache>
                <c:formatCode>General</c:formatCode>
                <c:ptCount val="1"/>
                <c:pt idx="0">
                  <c:v>9.620000000000001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A-45BA-9D6B-75A28B92E819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56A-45BA-9D6B-75A28B92E819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Sheet1!$R$7</c:f>
              <c:numCache>
                <c:formatCode>General</c:formatCode>
                <c:ptCount val="1"/>
                <c:pt idx="0">
                  <c:v>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A-45BA-9D6B-75A28B92E819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Sheet1!$R$8</c:f>
              <c:numCache>
                <c:formatCode>General</c:formatCode>
                <c:ptCount val="1"/>
                <c:pt idx="0">
                  <c:v>4.6100000000000003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A-45BA-9D6B-75A28B92E819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Sheet1!$R$9</c:f>
              <c:numCache>
                <c:formatCode>General</c:formatCode>
                <c:ptCount val="1"/>
                <c:pt idx="0">
                  <c:v>11.09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A-45BA-9D6B-75A28B92E819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Sheet1!$R$10</c:f>
              <c:numCache>
                <c:formatCode>General</c:formatCode>
                <c:ptCount val="1"/>
                <c:pt idx="0">
                  <c:v>11.41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A-45BA-9D6B-75A28B92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201312"/>
        <c:axId val="241201704"/>
      </c:barChart>
      <c:catAx>
        <c:axId val="241201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1201704"/>
        <c:crosses val="autoZero"/>
        <c:auto val="1"/>
        <c:lblAlgn val="ctr"/>
        <c:lblOffset val="100"/>
        <c:noMultiLvlLbl val="0"/>
      </c:catAx>
      <c:valAx>
        <c:axId val="24120170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013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v>Men 25-54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EmpStat!$AF$22:$AF$90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xVal>
          <c:yVal>
            <c:numRef>
              <c:f>EmpStat!$AL$22:$AL$90</c:f>
              <c:numCache>
                <c:formatCode>General</c:formatCode>
                <c:ptCount val="69"/>
                <c:pt idx="0">
                  <c:v>3.4000000000000057</c:v>
                </c:pt>
                <c:pt idx="1">
                  <c:v>3.5</c:v>
                </c:pt>
                <c:pt idx="2">
                  <c:v>3.5</c:v>
                </c:pt>
                <c:pt idx="3">
                  <c:v>3.2000000000000028</c:v>
                </c:pt>
                <c:pt idx="4">
                  <c:v>2.7999999999999972</c:v>
                </c:pt>
                <c:pt idx="5">
                  <c:v>2.5999999999999943</c:v>
                </c:pt>
                <c:pt idx="6">
                  <c:v>2.7000000000000028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2.9000000000000057</c:v>
                </c:pt>
                <c:pt idx="10">
                  <c:v>2.9000000000000057</c:v>
                </c:pt>
                <c:pt idx="11">
                  <c:v>2.9000000000000057</c:v>
                </c:pt>
                <c:pt idx="12">
                  <c:v>3</c:v>
                </c:pt>
                <c:pt idx="13">
                  <c:v>3.0999999999999943</c:v>
                </c:pt>
                <c:pt idx="14">
                  <c:v>3.2000000000000028</c:v>
                </c:pt>
                <c:pt idx="15">
                  <c:v>3.2000000000000028</c:v>
                </c:pt>
                <c:pt idx="16">
                  <c:v>3.2000000000000028</c:v>
                </c:pt>
                <c:pt idx="17">
                  <c:v>3.2999999999999972</c:v>
                </c:pt>
                <c:pt idx="18">
                  <c:v>3.4000000000000057</c:v>
                </c:pt>
                <c:pt idx="19">
                  <c:v>3.4000000000000057</c:v>
                </c:pt>
                <c:pt idx="20">
                  <c:v>3.7000000000000028</c:v>
                </c:pt>
                <c:pt idx="21">
                  <c:v>3.9000000000000057</c:v>
                </c:pt>
                <c:pt idx="22">
                  <c:v>4.2000000000000028</c:v>
                </c:pt>
                <c:pt idx="23">
                  <c:v>4.5</c:v>
                </c:pt>
                <c:pt idx="24">
                  <c:v>4.9000000000000057</c:v>
                </c:pt>
                <c:pt idx="25">
                  <c:v>5</c:v>
                </c:pt>
                <c:pt idx="26">
                  <c:v>5.2999999999999972</c:v>
                </c:pt>
                <c:pt idx="27">
                  <c:v>5.5999999999999943</c:v>
                </c:pt>
                <c:pt idx="28">
                  <c:v>5.7999999999999972</c:v>
                </c:pt>
                <c:pt idx="29">
                  <c:v>5.7999999999999972</c:v>
                </c:pt>
                <c:pt idx="30">
                  <c:v>5.7000000000000028</c:v>
                </c:pt>
                <c:pt idx="31">
                  <c:v>5.5999999999999943</c:v>
                </c:pt>
                <c:pt idx="32">
                  <c:v>5.7999999999999972</c:v>
                </c:pt>
                <c:pt idx="33">
                  <c:v>5.9000000000000057</c:v>
                </c:pt>
                <c:pt idx="34">
                  <c:v>6</c:v>
                </c:pt>
                <c:pt idx="35">
                  <c:v>6.2000000000000028</c:v>
                </c:pt>
                <c:pt idx="36">
                  <c:v>6.0999999999999943</c:v>
                </c:pt>
                <c:pt idx="37">
                  <c:v>6.0999999999999943</c:v>
                </c:pt>
                <c:pt idx="38">
                  <c:v>6.2000000000000028</c:v>
                </c:pt>
                <c:pt idx="39">
                  <c:v>6.2999999999999972</c:v>
                </c:pt>
                <c:pt idx="40">
                  <c:v>6.4000000000000057</c:v>
                </c:pt>
                <c:pt idx="41">
                  <c:v>6.2999999999999972</c:v>
                </c:pt>
                <c:pt idx="42">
                  <c:v>6.5999999999999943</c:v>
                </c:pt>
                <c:pt idx="43">
                  <c:v>6.9000000000000057</c:v>
                </c:pt>
                <c:pt idx="44">
                  <c:v>7</c:v>
                </c:pt>
                <c:pt idx="45">
                  <c:v>7.4000000000000057</c:v>
                </c:pt>
                <c:pt idx="46">
                  <c:v>8.2999999999999972</c:v>
                </c:pt>
                <c:pt idx="47">
                  <c:v>8.4000000000000057</c:v>
                </c:pt>
                <c:pt idx="48">
                  <c:v>8.2000000000000028</c:v>
                </c:pt>
                <c:pt idx="49">
                  <c:v>8.2000000000000028</c:v>
                </c:pt>
                <c:pt idx="50">
                  <c:v>8.2000000000000028</c:v>
                </c:pt>
                <c:pt idx="51">
                  <c:v>8.2999999999999972</c:v>
                </c:pt>
                <c:pt idx="52">
                  <c:v>8.4000000000000057</c:v>
                </c:pt>
                <c:pt idx="53">
                  <c:v>8.7000000000000028</c:v>
                </c:pt>
                <c:pt idx="54">
                  <c:v>9</c:v>
                </c:pt>
                <c:pt idx="55">
                  <c:v>9.4000000000000057</c:v>
                </c:pt>
                <c:pt idx="56">
                  <c:v>9.5</c:v>
                </c:pt>
                <c:pt idx="57">
                  <c:v>9.5</c:v>
                </c:pt>
                <c:pt idx="58">
                  <c:v>9.4000000000000057</c:v>
                </c:pt>
                <c:pt idx="59">
                  <c:v>9.0999999999999943</c:v>
                </c:pt>
                <c:pt idx="60">
                  <c:v>9.5</c:v>
                </c:pt>
                <c:pt idx="61">
                  <c:v>10.299999999999997</c:v>
                </c:pt>
                <c:pt idx="62">
                  <c:v>10.700000000000003</c:v>
                </c:pt>
                <c:pt idx="63">
                  <c:v>11.299999999999997</c:v>
                </c:pt>
                <c:pt idx="64">
                  <c:v>11.299999999999997</c:v>
                </c:pt>
                <c:pt idx="65">
                  <c:v>11.599999999999994</c:v>
                </c:pt>
                <c:pt idx="66">
                  <c:v>11.799999999999997</c:v>
                </c:pt>
                <c:pt idx="67">
                  <c:v>11.700000000000003</c:v>
                </c:pt>
                <c:pt idx="68">
                  <c:v>11.5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DB-45BD-8A7C-0BCB1F82A30C}"/>
            </c:ext>
          </c:extLst>
        </c:ser>
        <c:ser>
          <c:idx val="3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EmpStat2!$AA$6:$AA$11</c:f>
              <c:numCache>
                <c:formatCode>General</c:formatCode>
                <c:ptCount val="6"/>
                <c:pt idx="0">
                  <c:v>1870</c:v>
                </c:pt>
                <c:pt idx="1">
                  <c:v>1880</c:v>
                </c:pt>
                <c:pt idx="2">
                  <c:v>1900</c:v>
                </c:pt>
                <c:pt idx="3">
                  <c:v>1910</c:v>
                </c:pt>
                <c:pt idx="4">
                  <c:v>1920</c:v>
                </c:pt>
                <c:pt idx="5">
                  <c:v>1930</c:v>
                </c:pt>
              </c:numCache>
            </c:numRef>
          </c:xVal>
          <c:yVal>
            <c:numRef>
              <c:f>EmpStat2!$AH$6:$AH$11</c:f>
              <c:numCache>
                <c:formatCode>0.0</c:formatCode>
                <c:ptCount val="6"/>
                <c:pt idx="0">
                  <c:v>2.7569882276216759</c:v>
                </c:pt>
                <c:pt idx="1">
                  <c:v>2.9082882708543991</c:v>
                </c:pt>
                <c:pt idx="2">
                  <c:v>3.3290335656322299</c:v>
                </c:pt>
                <c:pt idx="3">
                  <c:v>2.3728620050425775</c:v>
                </c:pt>
                <c:pt idx="4">
                  <c:v>2.5559317057100799</c:v>
                </c:pt>
                <c:pt idx="5">
                  <c:v>2.2430628295660995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DB-45BD-8A7C-0BCB1F82A30C}"/>
            </c:ext>
          </c:extLst>
        </c:ser>
        <c:ser>
          <c:idx val="4"/>
          <c:order val="2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EmpStat2!$AA$13:$AA$16</c:f>
              <c:numCache>
                <c:formatCode>General</c:formatCode>
                <c:ptCount val="4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</c:numCache>
            </c:numRef>
          </c:xVal>
          <c:yVal>
            <c:numRef>
              <c:f>EmpStat2!$AH$13:$AH$16</c:f>
              <c:numCache>
                <c:formatCode>0.0</c:formatCode>
                <c:ptCount val="4"/>
                <c:pt idx="0">
                  <c:v>1.8716935852177536</c:v>
                </c:pt>
                <c:pt idx="1">
                  <c:v>3.85371010215139</c:v>
                </c:pt>
                <c:pt idx="2">
                  <c:v>5.2564292937024755</c:v>
                </c:pt>
                <c:pt idx="3">
                  <c:v>4.0928634784522915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DB-45BD-8A7C-0BCB1F82A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78184"/>
        <c:axId val="205711944"/>
      </c:scatterChart>
      <c:valAx>
        <c:axId val="207978184"/>
        <c:scaling>
          <c:orientation val="minMax"/>
          <c:max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1944"/>
        <c:crosses val="autoZero"/>
        <c:crossBetween val="midCat"/>
        <c:majorUnit val="10"/>
      </c:valAx>
      <c:valAx>
        <c:axId val="20571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7818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Sheet1!$O$4</c:f>
              <c:numCache>
                <c:formatCode>General</c:formatCode>
                <c:ptCount val="1"/>
                <c:pt idx="0">
                  <c:v>14.299999999999999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5-4970-AD35-CF28AAD3E082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Sheet1!$O$5</c:f>
              <c:numCache>
                <c:formatCode>General</c:formatCode>
                <c:ptCount val="1"/>
                <c:pt idx="0">
                  <c:v>17.41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5-4970-AD35-CF28AAD3E082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Sheet1!$T$6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375-4970-AD35-CF28AAD3E082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Sheet1!$O$7</c:f>
              <c:numCache>
                <c:formatCode>General</c:formatCode>
                <c:ptCount val="1"/>
                <c:pt idx="0">
                  <c:v>23.11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75-4970-AD35-CF28AAD3E082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Sheet1!$O$8</c:f>
              <c:numCache>
                <c:formatCode>General</c:formatCode>
                <c:ptCount val="1"/>
                <c:pt idx="0">
                  <c:v>12.180000000000001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75-4970-AD35-CF28AAD3E082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Sheet1!$O$9</c:f>
              <c:numCache>
                <c:formatCode>General</c:formatCode>
                <c:ptCount val="1"/>
                <c:pt idx="0">
                  <c:v>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75-4970-AD35-CF28AAD3E082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Sheet1!$O$10</c:f>
              <c:numCache>
                <c:formatCode>General</c:formatCode>
                <c:ptCount val="1"/>
                <c:pt idx="0">
                  <c:v>14.290000000000001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75-4970-AD35-CF28AAD3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202488"/>
        <c:axId val="241202880"/>
      </c:barChart>
      <c:catAx>
        <c:axId val="241202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1202880"/>
        <c:crosses val="autoZero"/>
        <c:auto val="1"/>
        <c:lblAlgn val="ctr"/>
        <c:lblOffset val="100"/>
        <c:noMultiLvlLbl val="0"/>
      </c:catAx>
      <c:valAx>
        <c:axId val="241202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024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Sheet1!$P$4</c:f>
              <c:numCache>
                <c:formatCode>General</c:formatCode>
                <c:ptCount val="1"/>
                <c:pt idx="0">
                  <c:v>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F-4AE6-ACE0-C546DF539E69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Sheet1!$P$5</c:f>
              <c:numCache>
                <c:formatCode>General</c:formatCode>
                <c:ptCount val="1"/>
                <c:pt idx="0">
                  <c:v>9.9699999999999989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F-4AE6-ACE0-C546DF539E69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Sheet1!$R$6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5AF-4AE6-ACE0-C546DF539E69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Sheet1!$P$7</c:f>
              <c:numCache>
                <c:formatCode>General</c:formatCode>
                <c:ptCount val="1"/>
                <c:pt idx="0">
                  <c:v>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F-4AE6-ACE0-C546DF539E69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Sheet1!$P$8</c:f>
              <c:numCache>
                <c:formatCode>General</c:formatCode>
                <c:ptCount val="1"/>
                <c:pt idx="0">
                  <c:v>4.5199999999999996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AF-4AE6-ACE0-C546DF539E69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Sheet1!$P$9</c:f>
              <c:numCache>
                <c:formatCode>General</c:formatCode>
                <c:ptCount val="1"/>
                <c:pt idx="0">
                  <c:v>14.13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AF-4AE6-ACE0-C546DF539E69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Sheet1!$C$3</c:f>
              <c:numCache>
                <c:formatCode>General</c:formatCode>
                <c:ptCount val="1"/>
              </c:numCache>
            </c:numRef>
          </c:cat>
          <c:val>
            <c:numRef>
              <c:f>Sheet1!$P$10</c:f>
              <c:numCache>
                <c:formatCode>General</c:formatCode>
                <c:ptCount val="1"/>
                <c:pt idx="0">
                  <c:v>10.879999999999999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AF-4AE6-ACE0-C546DF539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203664"/>
        <c:axId val="241204056"/>
      </c:barChart>
      <c:catAx>
        <c:axId val="241203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1204056"/>
        <c:crosses val="autoZero"/>
        <c:auto val="1"/>
        <c:lblAlgn val="ctr"/>
        <c:lblOffset val="100"/>
        <c:noMultiLvlLbl val="0"/>
      </c:catAx>
      <c:valAx>
        <c:axId val="24120405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0366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All Men 25-54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Sheet2!$BR$4</c:f>
              <c:numCache>
                <c:formatCode>General</c:formatCode>
                <c:ptCount val="1"/>
                <c:pt idx="0">
                  <c:v>42.61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0-41BA-B093-5DA3D8D49873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Out of the Labor Force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Sheet2!$BR$5</c:f>
              <c:numCache>
                <c:formatCode>General</c:formatCode>
                <c:ptCount val="1"/>
                <c:pt idx="0">
                  <c:v>75.319999999999993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0-41BA-B093-5DA3D8D49873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70-41BA-B093-5DA3D8D49873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Sheet2!$BR$7</c:f>
              <c:numCache>
                <c:formatCode>General</c:formatCode>
                <c:ptCount val="1"/>
                <c:pt idx="0">
                  <c:v>89.74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70-41BA-B093-5DA3D8D49873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Sheet2!$BR$8</c:f>
              <c:numCache>
                <c:formatCode>General</c:formatCode>
                <c:ptCount val="1"/>
                <c:pt idx="0">
                  <c:v>66.680000000000007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870-41BA-B093-5DA3D8D49873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Doesn't Want a Job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Sheet2!$BR$9</c:f>
              <c:numCache>
                <c:formatCode>General</c:formatCode>
                <c:ptCount val="1"/>
                <c:pt idx="0">
                  <c:v>53.76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70-41BA-B093-5DA3D8D49873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Wants a Job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Sheet2!$BR$3</c:f>
              <c:numCache>
                <c:formatCode>General</c:formatCode>
                <c:ptCount val="1"/>
              </c:numCache>
            </c:numRef>
          </c:cat>
          <c:val>
            <c:numRef>
              <c:f>Sheet2!$BR$10</c:f>
              <c:numCache>
                <c:formatCode>General</c:formatCode>
                <c:ptCount val="1"/>
                <c:pt idx="0">
                  <c:v>66.06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70-41BA-B093-5DA3D8D49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942680"/>
        <c:axId val="243943072"/>
        <c:extLst/>
      </c:barChart>
      <c:catAx>
        <c:axId val="24394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43072"/>
        <c:crosses val="autoZero"/>
        <c:auto val="1"/>
        <c:lblAlgn val="ctr"/>
        <c:lblOffset val="100"/>
        <c:noMultiLvlLbl val="0"/>
      </c:catAx>
      <c:valAx>
        <c:axId val="24394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4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'BLS Data Series'!$A$15</c:f>
              <c:strCache>
                <c:ptCount val="1"/>
                <c:pt idx="0">
                  <c:v>U3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'BLS Data Series'!$B$14:$JR$14</c:f>
              <c:strCache>
                <c:ptCount val="277"/>
                <c:pt idx="0">
                  <c:v>Jan
1994</c:v>
                </c:pt>
                <c:pt idx="1">
                  <c:v>Feb
1994</c:v>
                </c:pt>
                <c:pt idx="2">
                  <c:v>Mar
1994</c:v>
                </c:pt>
                <c:pt idx="3">
                  <c:v>Apr
1994</c:v>
                </c:pt>
                <c:pt idx="4">
                  <c:v>May
1994</c:v>
                </c:pt>
                <c:pt idx="5">
                  <c:v>Jun
1994</c:v>
                </c:pt>
                <c:pt idx="6">
                  <c:v>Jul
1994</c:v>
                </c:pt>
                <c:pt idx="7">
                  <c:v>Aug
1994</c:v>
                </c:pt>
                <c:pt idx="8">
                  <c:v>Sep
1994</c:v>
                </c:pt>
                <c:pt idx="9">
                  <c:v>Oct
1994</c:v>
                </c:pt>
                <c:pt idx="10">
                  <c:v>Nov
1994</c:v>
                </c:pt>
                <c:pt idx="11">
                  <c:v>Dec
1994</c:v>
                </c:pt>
                <c:pt idx="12">
                  <c:v>Jan
1995</c:v>
                </c:pt>
                <c:pt idx="13">
                  <c:v>Feb
1995</c:v>
                </c:pt>
                <c:pt idx="14">
                  <c:v>Mar
1995</c:v>
                </c:pt>
                <c:pt idx="15">
                  <c:v>Apr
1995</c:v>
                </c:pt>
                <c:pt idx="16">
                  <c:v>May
1995</c:v>
                </c:pt>
                <c:pt idx="17">
                  <c:v>Jun
1995</c:v>
                </c:pt>
                <c:pt idx="18">
                  <c:v>Jul
1995</c:v>
                </c:pt>
                <c:pt idx="19">
                  <c:v>Aug
1995</c:v>
                </c:pt>
                <c:pt idx="20">
                  <c:v>Sep
1995</c:v>
                </c:pt>
                <c:pt idx="21">
                  <c:v>Oct
1995</c:v>
                </c:pt>
                <c:pt idx="22">
                  <c:v>Nov
1995</c:v>
                </c:pt>
                <c:pt idx="23">
                  <c:v>Dec
1995</c:v>
                </c:pt>
                <c:pt idx="24">
                  <c:v>Jan
1996</c:v>
                </c:pt>
                <c:pt idx="25">
                  <c:v>Feb
1996</c:v>
                </c:pt>
                <c:pt idx="26">
                  <c:v>Mar
1996</c:v>
                </c:pt>
                <c:pt idx="27">
                  <c:v>Apr
1996</c:v>
                </c:pt>
                <c:pt idx="28">
                  <c:v>May
1996</c:v>
                </c:pt>
                <c:pt idx="29">
                  <c:v>Jun
1996</c:v>
                </c:pt>
                <c:pt idx="30">
                  <c:v>Jul
1996</c:v>
                </c:pt>
                <c:pt idx="31">
                  <c:v>Aug
1996</c:v>
                </c:pt>
                <c:pt idx="32">
                  <c:v>Sep
1996</c:v>
                </c:pt>
                <c:pt idx="33">
                  <c:v>Oct
1996</c:v>
                </c:pt>
                <c:pt idx="34">
                  <c:v>Nov
1996</c:v>
                </c:pt>
                <c:pt idx="35">
                  <c:v>Dec
1996</c:v>
                </c:pt>
                <c:pt idx="36">
                  <c:v>Jan
1997</c:v>
                </c:pt>
                <c:pt idx="37">
                  <c:v>Feb
1997</c:v>
                </c:pt>
                <c:pt idx="38">
                  <c:v>Mar
1997</c:v>
                </c:pt>
                <c:pt idx="39">
                  <c:v>Apr
1997</c:v>
                </c:pt>
                <c:pt idx="40">
                  <c:v>May
1997</c:v>
                </c:pt>
                <c:pt idx="41">
                  <c:v>Jun
1997</c:v>
                </c:pt>
                <c:pt idx="42">
                  <c:v>Jul
1997</c:v>
                </c:pt>
                <c:pt idx="43">
                  <c:v>Aug
1997</c:v>
                </c:pt>
                <c:pt idx="44">
                  <c:v>Sep
1997</c:v>
                </c:pt>
                <c:pt idx="45">
                  <c:v>Oct
1997</c:v>
                </c:pt>
                <c:pt idx="46">
                  <c:v>Nov
1997</c:v>
                </c:pt>
                <c:pt idx="47">
                  <c:v>Dec
1997</c:v>
                </c:pt>
                <c:pt idx="48">
                  <c:v>Jan
1998</c:v>
                </c:pt>
                <c:pt idx="49">
                  <c:v>Feb
1998</c:v>
                </c:pt>
                <c:pt idx="50">
                  <c:v>Mar
1998</c:v>
                </c:pt>
                <c:pt idx="51">
                  <c:v>Apr
1998</c:v>
                </c:pt>
                <c:pt idx="52">
                  <c:v>May
1998</c:v>
                </c:pt>
                <c:pt idx="53">
                  <c:v>Jun
1998</c:v>
                </c:pt>
                <c:pt idx="54">
                  <c:v>Jul
1998</c:v>
                </c:pt>
                <c:pt idx="55">
                  <c:v>Aug
1998</c:v>
                </c:pt>
                <c:pt idx="56">
                  <c:v>Sep
1998</c:v>
                </c:pt>
                <c:pt idx="57">
                  <c:v>Oct
1998</c:v>
                </c:pt>
                <c:pt idx="58">
                  <c:v>Nov
1998</c:v>
                </c:pt>
                <c:pt idx="59">
                  <c:v>Dec
1998</c:v>
                </c:pt>
                <c:pt idx="60">
                  <c:v>Jan
1999</c:v>
                </c:pt>
                <c:pt idx="61">
                  <c:v>Feb
1999</c:v>
                </c:pt>
                <c:pt idx="62">
                  <c:v>Mar
1999</c:v>
                </c:pt>
                <c:pt idx="63">
                  <c:v>Apr
1999</c:v>
                </c:pt>
                <c:pt idx="64">
                  <c:v>May
1999</c:v>
                </c:pt>
                <c:pt idx="65">
                  <c:v>Jun
1999</c:v>
                </c:pt>
                <c:pt idx="66">
                  <c:v>Jul
1999</c:v>
                </c:pt>
                <c:pt idx="67">
                  <c:v>Aug
1999</c:v>
                </c:pt>
                <c:pt idx="68">
                  <c:v>Sep
1999</c:v>
                </c:pt>
                <c:pt idx="69">
                  <c:v>Oct
1999</c:v>
                </c:pt>
                <c:pt idx="70">
                  <c:v>Nov
1999</c:v>
                </c:pt>
                <c:pt idx="71">
                  <c:v>Dec
1999</c:v>
                </c:pt>
                <c:pt idx="72">
                  <c:v>Jan
2000</c:v>
                </c:pt>
                <c:pt idx="73">
                  <c:v>Feb
2000</c:v>
                </c:pt>
                <c:pt idx="74">
                  <c:v>Mar
2000</c:v>
                </c:pt>
                <c:pt idx="75">
                  <c:v>Apr
2000</c:v>
                </c:pt>
                <c:pt idx="76">
                  <c:v>May
2000</c:v>
                </c:pt>
                <c:pt idx="77">
                  <c:v>Jun
2000</c:v>
                </c:pt>
                <c:pt idx="78">
                  <c:v>Jul
2000</c:v>
                </c:pt>
                <c:pt idx="79">
                  <c:v>Aug
2000</c:v>
                </c:pt>
                <c:pt idx="80">
                  <c:v>Sep
2000</c:v>
                </c:pt>
                <c:pt idx="81">
                  <c:v>Oct
2000</c:v>
                </c:pt>
                <c:pt idx="82">
                  <c:v>Nov
2000</c:v>
                </c:pt>
                <c:pt idx="83">
                  <c:v>Dec
2000</c:v>
                </c:pt>
                <c:pt idx="84">
                  <c:v>Jan
2001</c:v>
                </c:pt>
                <c:pt idx="85">
                  <c:v>Feb
2001</c:v>
                </c:pt>
                <c:pt idx="86">
                  <c:v>Mar
2001</c:v>
                </c:pt>
                <c:pt idx="87">
                  <c:v>Apr
2001</c:v>
                </c:pt>
                <c:pt idx="88">
                  <c:v>May
2001</c:v>
                </c:pt>
                <c:pt idx="89">
                  <c:v>Jun
2001</c:v>
                </c:pt>
                <c:pt idx="90">
                  <c:v>Jul
2001</c:v>
                </c:pt>
                <c:pt idx="91">
                  <c:v>Aug
2001</c:v>
                </c:pt>
                <c:pt idx="92">
                  <c:v>Sep
2001</c:v>
                </c:pt>
                <c:pt idx="93">
                  <c:v>Oct
2001</c:v>
                </c:pt>
                <c:pt idx="94">
                  <c:v>Nov
2001</c:v>
                </c:pt>
                <c:pt idx="95">
                  <c:v>Dec
2001</c:v>
                </c:pt>
                <c:pt idx="96">
                  <c:v>Jan
2002</c:v>
                </c:pt>
                <c:pt idx="97">
                  <c:v>Feb
2002</c:v>
                </c:pt>
                <c:pt idx="98">
                  <c:v>Mar
2002</c:v>
                </c:pt>
                <c:pt idx="99">
                  <c:v>Apr
2002</c:v>
                </c:pt>
                <c:pt idx="100">
                  <c:v>May
2002</c:v>
                </c:pt>
                <c:pt idx="101">
                  <c:v>Jun
2002</c:v>
                </c:pt>
                <c:pt idx="102">
                  <c:v>Jul
2002</c:v>
                </c:pt>
                <c:pt idx="103">
                  <c:v>Aug
2002</c:v>
                </c:pt>
                <c:pt idx="104">
                  <c:v>Sep
2002</c:v>
                </c:pt>
                <c:pt idx="105">
                  <c:v>Oct
2002</c:v>
                </c:pt>
                <c:pt idx="106">
                  <c:v>Nov
2002</c:v>
                </c:pt>
                <c:pt idx="107">
                  <c:v>Dec
2002</c:v>
                </c:pt>
                <c:pt idx="108">
                  <c:v>Jan
2003</c:v>
                </c:pt>
                <c:pt idx="109">
                  <c:v>Feb
2003</c:v>
                </c:pt>
                <c:pt idx="110">
                  <c:v>Mar
2003</c:v>
                </c:pt>
                <c:pt idx="111">
                  <c:v>Apr
2003</c:v>
                </c:pt>
                <c:pt idx="112">
                  <c:v>May
2003</c:v>
                </c:pt>
                <c:pt idx="113">
                  <c:v>Jun
2003</c:v>
                </c:pt>
                <c:pt idx="114">
                  <c:v>Jul
2003</c:v>
                </c:pt>
                <c:pt idx="115">
                  <c:v>Aug
2003</c:v>
                </c:pt>
                <c:pt idx="116">
                  <c:v>Sep
2003</c:v>
                </c:pt>
                <c:pt idx="117">
                  <c:v>Oct
2003</c:v>
                </c:pt>
                <c:pt idx="118">
                  <c:v>Nov
2003</c:v>
                </c:pt>
                <c:pt idx="119">
                  <c:v>Dec
2003</c:v>
                </c:pt>
                <c:pt idx="120">
                  <c:v>Jan
2004</c:v>
                </c:pt>
                <c:pt idx="121">
                  <c:v>Feb
2004</c:v>
                </c:pt>
                <c:pt idx="122">
                  <c:v>Mar
2004</c:v>
                </c:pt>
                <c:pt idx="123">
                  <c:v>Apr
2004</c:v>
                </c:pt>
                <c:pt idx="124">
                  <c:v>May
2004</c:v>
                </c:pt>
                <c:pt idx="125">
                  <c:v>Jun
2004</c:v>
                </c:pt>
                <c:pt idx="126">
                  <c:v>Jul
2004</c:v>
                </c:pt>
                <c:pt idx="127">
                  <c:v>Aug
2004</c:v>
                </c:pt>
                <c:pt idx="128">
                  <c:v>Sep
2004</c:v>
                </c:pt>
                <c:pt idx="129">
                  <c:v>Oct
2004</c:v>
                </c:pt>
                <c:pt idx="130">
                  <c:v>Nov
2004</c:v>
                </c:pt>
                <c:pt idx="131">
                  <c:v>Dec
2004</c:v>
                </c:pt>
                <c:pt idx="132">
                  <c:v>Jan
2005</c:v>
                </c:pt>
                <c:pt idx="133">
                  <c:v>Feb
2005</c:v>
                </c:pt>
                <c:pt idx="134">
                  <c:v>Mar
2005</c:v>
                </c:pt>
                <c:pt idx="135">
                  <c:v>Apr
2005</c:v>
                </c:pt>
                <c:pt idx="136">
                  <c:v>May
2005</c:v>
                </c:pt>
                <c:pt idx="137">
                  <c:v>Jun
2005</c:v>
                </c:pt>
                <c:pt idx="138">
                  <c:v>Jul
2005</c:v>
                </c:pt>
                <c:pt idx="139">
                  <c:v>Aug
2005</c:v>
                </c:pt>
                <c:pt idx="140">
                  <c:v>Sep
2005</c:v>
                </c:pt>
                <c:pt idx="141">
                  <c:v>Oct
2005</c:v>
                </c:pt>
                <c:pt idx="142">
                  <c:v>Nov
2005</c:v>
                </c:pt>
                <c:pt idx="143">
                  <c:v>Dec
2005</c:v>
                </c:pt>
                <c:pt idx="144">
                  <c:v>Jan
2006</c:v>
                </c:pt>
                <c:pt idx="145">
                  <c:v>Feb
2006</c:v>
                </c:pt>
                <c:pt idx="146">
                  <c:v>Mar
2006</c:v>
                </c:pt>
                <c:pt idx="147">
                  <c:v>Apr
2006</c:v>
                </c:pt>
                <c:pt idx="148">
                  <c:v>May
2006</c:v>
                </c:pt>
                <c:pt idx="149">
                  <c:v>Jun
2006</c:v>
                </c:pt>
                <c:pt idx="150">
                  <c:v>Jul
2006</c:v>
                </c:pt>
                <c:pt idx="151">
                  <c:v>Aug
2006</c:v>
                </c:pt>
                <c:pt idx="152">
                  <c:v>Sep
2006</c:v>
                </c:pt>
                <c:pt idx="153">
                  <c:v>Oct
2006</c:v>
                </c:pt>
                <c:pt idx="154">
                  <c:v>Nov
2006</c:v>
                </c:pt>
                <c:pt idx="155">
                  <c:v>Dec
2006</c:v>
                </c:pt>
                <c:pt idx="156">
                  <c:v>Jan
2007</c:v>
                </c:pt>
                <c:pt idx="157">
                  <c:v>Feb
2007</c:v>
                </c:pt>
                <c:pt idx="158">
                  <c:v>Mar
2007</c:v>
                </c:pt>
                <c:pt idx="159">
                  <c:v>Apr
2007</c:v>
                </c:pt>
                <c:pt idx="160">
                  <c:v>May
2007</c:v>
                </c:pt>
                <c:pt idx="161">
                  <c:v>Jun
2007</c:v>
                </c:pt>
                <c:pt idx="162">
                  <c:v>Jul
2007</c:v>
                </c:pt>
                <c:pt idx="163">
                  <c:v>Aug
2007</c:v>
                </c:pt>
                <c:pt idx="164">
                  <c:v>Sep
2007</c:v>
                </c:pt>
                <c:pt idx="165">
                  <c:v>Oct
2007</c:v>
                </c:pt>
                <c:pt idx="166">
                  <c:v>Nov
2007</c:v>
                </c:pt>
                <c:pt idx="167">
                  <c:v>Dec
2007</c:v>
                </c:pt>
                <c:pt idx="168">
                  <c:v>Jan
2008</c:v>
                </c:pt>
                <c:pt idx="169">
                  <c:v>Feb
2008</c:v>
                </c:pt>
                <c:pt idx="170">
                  <c:v>Mar
2008</c:v>
                </c:pt>
                <c:pt idx="171">
                  <c:v>Apr
2008</c:v>
                </c:pt>
                <c:pt idx="172">
                  <c:v>May
2008</c:v>
                </c:pt>
                <c:pt idx="173">
                  <c:v>Jun
2008</c:v>
                </c:pt>
                <c:pt idx="174">
                  <c:v>Jul
2008</c:v>
                </c:pt>
                <c:pt idx="175">
                  <c:v>Aug
2008</c:v>
                </c:pt>
                <c:pt idx="176">
                  <c:v>Sep
2008</c:v>
                </c:pt>
                <c:pt idx="177">
                  <c:v>Oct
2008</c:v>
                </c:pt>
                <c:pt idx="178">
                  <c:v>Nov
2008</c:v>
                </c:pt>
                <c:pt idx="179">
                  <c:v>Dec
2008</c:v>
                </c:pt>
                <c:pt idx="180">
                  <c:v>Jan
2009</c:v>
                </c:pt>
                <c:pt idx="181">
                  <c:v>Feb
2009</c:v>
                </c:pt>
                <c:pt idx="182">
                  <c:v>Mar
2009</c:v>
                </c:pt>
                <c:pt idx="183">
                  <c:v>Apr
2009</c:v>
                </c:pt>
                <c:pt idx="184">
                  <c:v>May
2009</c:v>
                </c:pt>
                <c:pt idx="185">
                  <c:v>Jun
2009</c:v>
                </c:pt>
                <c:pt idx="186">
                  <c:v>Jul
2009</c:v>
                </c:pt>
                <c:pt idx="187">
                  <c:v>Aug
2009</c:v>
                </c:pt>
                <c:pt idx="188">
                  <c:v>Sep
2009</c:v>
                </c:pt>
                <c:pt idx="189">
                  <c:v>Oct
2009</c:v>
                </c:pt>
                <c:pt idx="190">
                  <c:v>Nov
2009</c:v>
                </c:pt>
                <c:pt idx="191">
                  <c:v>Dec
2009</c:v>
                </c:pt>
                <c:pt idx="192">
                  <c:v>Jan
2010</c:v>
                </c:pt>
                <c:pt idx="193">
                  <c:v>Feb
2010</c:v>
                </c:pt>
                <c:pt idx="194">
                  <c:v>Mar
2010</c:v>
                </c:pt>
                <c:pt idx="195">
                  <c:v>Apr
2010</c:v>
                </c:pt>
                <c:pt idx="196">
                  <c:v>May
2010</c:v>
                </c:pt>
                <c:pt idx="197">
                  <c:v>Jun
2010</c:v>
                </c:pt>
                <c:pt idx="198">
                  <c:v>Jul
2010</c:v>
                </c:pt>
                <c:pt idx="199">
                  <c:v>Aug
2010</c:v>
                </c:pt>
                <c:pt idx="200">
                  <c:v>Sep
2010</c:v>
                </c:pt>
                <c:pt idx="201">
                  <c:v>Oct
2010</c:v>
                </c:pt>
                <c:pt idx="202">
                  <c:v>Nov
2010</c:v>
                </c:pt>
                <c:pt idx="203">
                  <c:v>Dec
2010</c:v>
                </c:pt>
                <c:pt idx="204">
                  <c:v>Jan
2011</c:v>
                </c:pt>
                <c:pt idx="205">
                  <c:v>Feb
2011</c:v>
                </c:pt>
                <c:pt idx="206">
                  <c:v>Mar
2011</c:v>
                </c:pt>
                <c:pt idx="207">
                  <c:v>Apr
2011</c:v>
                </c:pt>
                <c:pt idx="208">
                  <c:v>May
2011</c:v>
                </c:pt>
                <c:pt idx="209">
                  <c:v>Jun
2011</c:v>
                </c:pt>
                <c:pt idx="210">
                  <c:v>Jul
2011</c:v>
                </c:pt>
                <c:pt idx="211">
                  <c:v>Aug
2011</c:v>
                </c:pt>
                <c:pt idx="212">
                  <c:v>Sep
2011</c:v>
                </c:pt>
                <c:pt idx="213">
                  <c:v>Oct
2011</c:v>
                </c:pt>
                <c:pt idx="214">
                  <c:v>Nov
2011</c:v>
                </c:pt>
                <c:pt idx="215">
                  <c:v>Dec
2011</c:v>
                </c:pt>
                <c:pt idx="216">
                  <c:v>Jan
2012</c:v>
                </c:pt>
                <c:pt idx="217">
                  <c:v>Feb
2012</c:v>
                </c:pt>
                <c:pt idx="218">
                  <c:v>Mar
2012</c:v>
                </c:pt>
                <c:pt idx="219">
                  <c:v>Apr
2012</c:v>
                </c:pt>
                <c:pt idx="220">
                  <c:v>May
2012</c:v>
                </c:pt>
                <c:pt idx="221">
                  <c:v>Jun
2012</c:v>
                </c:pt>
                <c:pt idx="222">
                  <c:v>Jul
2012</c:v>
                </c:pt>
                <c:pt idx="223">
                  <c:v>Aug
2012</c:v>
                </c:pt>
                <c:pt idx="224">
                  <c:v>Sep
2012</c:v>
                </c:pt>
                <c:pt idx="225">
                  <c:v>Oct
2012</c:v>
                </c:pt>
                <c:pt idx="226">
                  <c:v>Nov
2012</c:v>
                </c:pt>
                <c:pt idx="227">
                  <c:v>Dec
2012</c:v>
                </c:pt>
                <c:pt idx="228">
                  <c:v>Jan
2013</c:v>
                </c:pt>
                <c:pt idx="229">
                  <c:v>Feb
2013</c:v>
                </c:pt>
                <c:pt idx="230">
                  <c:v>Mar
2013</c:v>
                </c:pt>
                <c:pt idx="231">
                  <c:v>Apr
2013</c:v>
                </c:pt>
                <c:pt idx="232">
                  <c:v>May
2013</c:v>
                </c:pt>
                <c:pt idx="233">
                  <c:v>Jun
2013</c:v>
                </c:pt>
                <c:pt idx="234">
                  <c:v>Jul
2013</c:v>
                </c:pt>
                <c:pt idx="235">
                  <c:v>Aug
2013</c:v>
                </c:pt>
                <c:pt idx="236">
                  <c:v>Sep
2013</c:v>
                </c:pt>
                <c:pt idx="237">
                  <c:v>Oct
2013</c:v>
                </c:pt>
                <c:pt idx="238">
                  <c:v>Nov
2013</c:v>
                </c:pt>
                <c:pt idx="239">
                  <c:v>Dec
2013</c:v>
                </c:pt>
                <c:pt idx="240">
                  <c:v>Jan
2014</c:v>
                </c:pt>
                <c:pt idx="241">
                  <c:v>Feb
2014</c:v>
                </c:pt>
                <c:pt idx="242">
                  <c:v>Mar
2014</c:v>
                </c:pt>
                <c:pt idx="243">
                  <c:v>Apr
2014</c:v>
                </c:pt>
                <c:pt idx="244">
                  <c:v>May
2014</c:v>
                </c:pt>
                <c:pt idx="245">
                  <c:v>Jun
2014</c:v>
                </c:pt>
                <c:pt idx="246">
                  <c:v>Jul
2014</c:v>
                </c:pt>
                <c:pt idx="247">
                  <c:v>Aug
2014</c:v>
                </c:pt>
                <c:pt idx="248">
                  <c:v>Sep
2014</c:v>
                </c:pt>
                <c:pt idx="249">
                  <c:v>Oct
2014</c:v>
                </c:pt>
                <c:pt idx="250">
                  <c:v>Nov
2014</c:v>
                </c:pt>
                <c:pt idx="251">
                  <c:v>Dec
2014</c:v>
                </c:pt>
                <c:pt idx="252">
                  <c:v>Jan
2015</c:v>
                </c:pt>
                <c:pt idx="253">
                  <c:v>Feb
2015</c:v>
                </c:pt>
                <c:pt idx="254">
                  <c:v>Mar
2015</c:v>
                </c:pt>
                <c:pt idx="255">
                  <c:v>Apr
2015</c:v>
                </c:pt>
                <c:pt idx="256">
                  <c:v>May
2015</c:v>
                </c:pt>
                <c:pt idx="257">
                  <c:v>Jun
2015</c:v>
                </c:pt>
                <c:pt idx="258">
                  <c:v>Jul
2015</c:v>
                </c:pt>
                <c:pt idx="259">
                  <c:v>Aug
2015</c:v>
                </c:pt>
                <c:pt idx="260">
                  <c:v>Sep
2015</c:v>
                </c:pt>
                <c:pt idx="261">
                  <c:v>Oct
2015</c:v>
                </c:pt>
                <c:pt idx="262">
                  <c:v>Nov
2015</c:v>
                </c:pt>
                <c:pt idx="263">
                  <c:v>Dec
2015</c:v>
                </c:pt>
                <c:pt idx="264">
                  <c:v>Jan
2016</c:v>
                </c:pt>
                <c:pt idx="265">
                  <c:v>Feb
2016</c:v>
                </c:pt>
                <c:pt idx="266">
                  <c:v>Mar
2016</c:v>
                </c:pt>
                <c:pt idx="267">
                  <c:v>Apr
2016</c:v>
                </c:pt>
                <c:pt idx="268">
                  <c:v>May
2016</c:v>
                </c:pt>
                <c:pt idx="269">
                  <c:v>Jun
2016</c:v>
                </c:pt>
                <c:pt idx="270">
                  <c:v>Jul
2016</c:v>
                </c:pt>
                <c:pt idx="271">
                  <c:v>Aug
2016</c:v>
                </c:pt>
                <c:pt idx="272">
                  <c:v>Sep
2016</c:v>
                </c:pt>
                <c:pt idx="273">
                  <c:v>Oct
2016</c:v>
                </c:pt>
                <c:pt idx="274">
                  <c:v>Nov
2016</c:v>
                </c:pt>
                <c:pt idx="275">
                  <c:v>Dec
2016</c:v>
                </c:pt>
                <c:pt idx="276">
                  <c:v>Jan
2017</c:v>
                </c:pt>
              </c:strCache>
            </c:strRef>
          </c:cat>
          <c:val>
            <c:numRef>
              <c:f>'BLS Data Series'!$B$15:$JR$15</c:f>
              <c:numCache>
                <c:formatCode>0.0</c:formatCode>
                <c:ptCount val="277"/>
                <c:pt idx="0">
                  <c:v>6.6081656406015501</c:v>
                </c:pt>
                <c:pt idx="1">
                  <c:v>6.5685051542446944</c:v>
                </c:pt>
                <c:pt idx="2">
                  <c:v>6.4953987730061353</c:v>
                </c:pt>
                <c:pt idx="3">
                  <c:v>6.3779943500662224</c:v>
                </c:pt>
                <c:pt idx="4">
                  <c:v>6.0521949242615403</c:v>
                </c:pt>
                <c:pt idx="5">
                  <c:v>6.0714914867380001</c:v>
                </c:pt>
                <c:pt idx="6">
                  <c:v>6.0818051005725131</c:v>
                </c:pt>
                <c:pt idx="7">
                  <c:v>6.0430394210626543</c:v>
                </c:pt>
                <c:pt idx="8">
                  <c:v>5.884904239048554</c:v>
                </c:pt>
                <c:pt idx="9">
                  <c:v>5.7930531940733543</c:v>
                </c:pt>
                <c:pt idx="10">
                  <c:v>5.5917386326587861</c:v>
                </c:pt>
                <c:pt idx="11">
                  <c:v>5.4793067123401871</c:v>
                </c:pt>
                <c:pt idx="12">
                  <c:v>5.5855132613338583</c:v>
                </c:pt>
                <c:pt idx="13">
                  <c:v>5.4399576126859177</c:v>
                </c:pt>
                <c:pt idx="14">
                  <c:v>5.4145093408423408</c:v>
                </c:pt>
                <c:pt idx="15">
                  <c:v>5.7658948638660537</c:v>
                </c:pt>
                <c:pt idx="16">
                  <c:v>5.6351487664105697</c:v>
                </c:pt>
                <c:pt idx="17">
                  <c:v>5.6286898726022931</c:v>
                </c:pt>
                <c:pt idx="18">
                  <c:v>5.6874938606499779</c:v>
                </c:pt>
                <c:pt idx="19">
                  <c:v>5.6553016563897955</c:v>
                </c:pt>
                <c:pt idx="20">
                  <c:v>5.6390495509422296</c:v>
                </c:pt>
                <c:pt idx="21">
                  <c:v>5.5215648452334305</c:v>
                </c:pt>
                <c:pt idx="22">
                  <c:v>5.5997104378119955</c:v>
                </c:pt>
                <c:pt idx="23">
                  <c:v>5.601799095924112</c:v>
                </c:pt>
                <c:pt idx="24">
                  <c:v>5.6486396814863964</c:v>
                </c:pt>
                <c:pt idx="25">
                  <c:v>5.5004813767374694</c:v>
                </c:pt>
                <c:pt idx="26">
                  <c:v>5.4948190418981833</c:v>
                </c:pt>
                <c:pt idx="27">
                  <c:v>5.558095780644484</c:v>
                </c:pt>
                <c:pt idx="28">
                  <c:v>5.5533527347812104</c:v>
                </c:pt>
                <c:pt idx="29">
                  <c:v>5.3067757690898079</c:v>
                </c:pt>
                <c:pt idx="30">
                  <c:v>5.4637931548062317</c:v>
                </c:pt>
                <c:pt idx="31">
                  <c:v>5.1337520700613188</c:v>
                </c:pt>
                <c:pt idx="32">
                  <c:v>5.1882689662862882</c:v>
                </c:pt>
                <c:pt idx="33">
                  <c:v>5.2111976638180861</c:v>
                </c:pt>
                <c:pt idx="34">
                  <c:v>5.3597220884843004</c:v>
                </c:pt>
                <c:pt idx="35">
                  <c:v>5.3680992946644661</c:v>
                </c:pt>
                <c:pt idx="36">
                  <c:v>5.2843727852586815</c:v>
                </c:pt>
                <c:pt idx="37">
                  <c:v>5.2451994091580501</c:v>
                </c:pt>
                <c:pt idx="38">
                  <c:v>5.1511873486838713</c:v>
                </c:pt>
                <c:pt idx="39">
                  <c:v>5.0530819903540758</c:v>
                </c:pt>
                <c:pt idx="40">
                  <c:v>4.8891043866028987</c:v>
                </c:pt>
                <c:pt idx="41">
                  <c:v>4.991520508622652</c:v>
                </c:pt>
                <c:pt idx="42">
                  <c:v>4.8762795196260171</c:v>
                </c:pt>
                <c:pt idx="43">
                  <c:v>4.8368443396916954</c:v>
                </c:pt>
                <c:pt idx="44">
                  <c:v>4.8699469544539964</c:v>
                </c:pt>
                <c:pt idx="45">
                  <c:v>4.7236026435780518</c:v>
                </c:pt>
                <c:pt idx="46">
                  <c:v>4.6056906710669461</c:v>
                </c:pt>
                <c:pt idx="47">
                  <c:v>4.7216652692209546</c:v>
                </c:pt>
                <c:pt idx="48">
                  <c:v>4.6449542288194321</c:v>
                </c:pt>
                <c:pt idx="49">
                  <c:v>4.5991598109574658</c:v>
                </c:pt>
                <c:pt idx="50">
                  <c:v>4.6795301524381356</c:v>
                </c:pt>
                <c:pt idx="51">
                  <c:v>4.3317535545023693</c:v>
                </c:pt>
                <c:pt idx="52">
                  <c:v>4.4019159654077979</c:v>
                </c:pt>
                <c:pt idx="53">
                  <c:v>4.5192972245462153</c:v>
                </c:pt>
                <c:pt idx="54">
                  <c:v>4.5490885833066841</c:v>
                </c:pt>
                <c:pt idx="55">
                  <c:v>4.4915315839209127</c:v>
                </c:pt>
                <c:pt idx="56">
                  <c:v>4.5557757112072084</c:v>
                </c:pt>
                <c:pt idx="57">
                  <c:v>4.5415428228436712</c:v>
                </c:pt>
                <c:pt idx="58">
                  <c:v>4.4081196117964172</c:v>
                </c:pt>
                <c:pt idx="59">
                  <c:v>4.351025001081986</c:v>
                </c:pt>
                <c:pt idx="60">
                  <c:v>4.2991877873139428</c:v>
                </c:pt>
                <c:pt idx="61">
                  <c:v>4.3974468758770069</c:v>
                </c:pt>
                <c:pt idx="62">
                  <c:v>4.1685287969437033</c:v>
                </c:pt>
                <c:pt idx="63">
                  <c:v>4.3206989111896315</c:v>
                </c:pt>
                <c:pt idx="64">
                  <c:v>4.1665768077810608</c:v>
                </c:pt>
                <c:pt idx="65">
                  <c:v>4.271185467490616</c:v>
                </c:pt>
                <c:pt idx="66">
                  <c:v>4.3208858353832138</c:v>
                </c:pt>
                <c:pt idx="67">
                  <c:v>4.1870472638600011</c:v>
                </c:pt>
                <c:pt idx="68">
                  <c:v>4.236438383635817</c:v>
                </c:pt>
                <c:pt idx="69">
                  <c:v>4.1339047441887082</c:v>
                </c:pt>
                <c:pt idx="70">
                  <c:v>4.0821281913943936</c:v>
                </c:pt>
                <c:pt idx="71">
                  <c:v>4.0327585837904936</c:v>
                </c:pt>
                <c:pt idx="72">
                  <c:v>4.0121742920002532</c:v>
                </c:pt>
                <c:pt idx="73">
                  <c:v>4.1121469085191213</c:v>
                </c:pt>
                <c:pt idx="74">
                  <c:v>4.025022115506129</c:v>
                </c:pt>
                <c:pt idx="75">
                  <c:v>3.8395527877212769</c:v>
                </c:pt>
                <c:pt idx="76">
                  <c:v>4.043880102255808</c:v>
                </c:pt>
                <c:pt idx="77">
                  <c:v>3.9630832240463985</c:v>
                </c:pt>
                <c:pt idx="78">
                  <c:v>4.0392752217489702</c:v>
                </c:pt>
                <c:pt idx="79">
                  <c:v>4.1069649297612862</c:v>
                </c:pt>
                <c:pt idx="80">
                  <c:v>3.9468698690691704</c:v>
                </c:pt>
                <c:pt idx="81">
                  <c:v>3.8801867874521463</c:v>
                </c:pt>
                <c:pt idx="82">
                  <c:v>3.9444048068717561</c:v>
                </c:pt>
                <c:pt idx="83">
                  <c:v>3.9330392047358429</c:v>
                </c:pt>
                <c:pt idx="84">
                  <c:v>4.1884561891515997</c:v>
                </c:pt>
                <c:pt idx="85">
                  <c:v>4.2372704434903028</c:v>
                </c:pt>
                <c:pt idx="86">
                  <c:v>4.2668352741724798</c:v>
                </c:pt>
                <c:pt idx="87">
                  <c:v>4.3679345819780035</c:v>
                </c:pt>
                <c:pt idx="88">
                  <c:v>4.344185657070291</c:v>
                </c:pt>
                <c:pt idx="89">
                  <c:v>4.5229741135765957</c:v>
                </c:pt>
                <c:pt idx="90">
                  <c:v>4.582538599690924</c:v>
                </c:pt>
                <c:pt idx="91">
                  <c:v>4.9147148320817395</c:v>
                </c:pt>
                <c:pt idx="92">
                  <c:v>4.9601011188354667</c:v>
                </c:pt>
                <c:pt idx="93">
                  <c:v>5.339866468636786</c:v>
                </c:pt>
                <c:pt idx="94">
                  <c:v>5.5483915696062116</c:v>
                </c:pt>
                <c:pt idx="95">
                  <c:v>5.7226014344617306</c:v>
                </c:pt>
                <c:pt idx="96">
                  <c:v>5.6865647783268347</c:v>
                </c:pt>
                <c:pt idx="97">
                  <c:v>5.6791079341596786</c:v>
                </c:pt>
                <c:pt idx="98">
                  <c:v>5.7474685252732192</c:v>
                </c:pt>
                <c:pt idx="99">
                  <c:v>5.9416134047331148</c:v>
                </c:pt>
                <c:pt idx="100">
                  <c:v>5.7948916088258429</c:v>
                </c:pt>
                <c:pt idx="101">
                  <c:v>5.7959504999723777</c:v>
                </c:pt>
                <c:pt idx="102">
                  <c:v>5.7940788519574875</c:v>
                </c:pt>
                <c:pt idx="103">
                  <c:v>5.7265411112413709</c:v>
                </c:pt>
                <c:pt idx="104">
                  <c:v>5.6687644278333513</c:v>
                </c:pt>
                <c:pt idx="105">
                  <c:v>5.7165861513687597</c:v>
                </c:pt>
                <c:pt idx="106">
                  <c:v>5.8742010879682294</c:v>
                </c:pt>
                <c:pt idx="107">
                  <c:v>5.9559097238498335</c:v>
                </c:pt>
                <c:pt idx="108">
                  <c:v>5.8381356338694097</c:v>
                </c:pt>
                <c:pt idx="109">
                  <c:v>5.8986995208761126</c:v>
                </c:pt>
                <c:pt idx="110">
                  <c:v>5.8813055566969359</c:v>
                </c:pt>
                <c:pt idx="111">
                  <c:v>6.0365662165298959</c:v>
                </c:pt>
                <c:pt idx="112">
                  <c:v>6.1139931740614335</c:v>
                </c:pt>
                <c:pt idx="113">
                  <c:v>6.3010009792188013</c:v>
                </c:pt>
                <c:pt idx="114">
                  <c:v>6.1514830870054951</c:v>
                </c:pt>
                <c:pt idx="115">
                  <c:v>6.0746355286967804</c:v>
                </c:pt>
                <c:pt idx="116">
                  <c:v>6.0881730703610186</c:v>
                </c:pt>
                <c:pt idx="117">
                  <c:v>5.9516344502303768</c:v>
                </c:pt>
                <c:pt idx="118">
                  <c:v>5.834013605442177</c:v>
                </c:pt>
                <c:pt idx="119">
                  <c:v>5.6682728022408657</c:v>
                </c:pt>
                <c:pt idx="120">
                  <c:v>5.7000040860244345</c:v>
                </c:pt>
                <c:pt idx="121">
                  <c:v>5.5668023093334424</c:v>
                </c:pt>
                <c:pt idx="122">
                  <c:v>5.7783917682926829</c:v>
                </c:pt>
                <c:pt idx="123">
                  <c:v>5.5635001702417437</c:v>
                </c:pt>
                <c:pt idx="124">
                  <c:v>5.5839254751300444</c:v>
                </c:pt>
                <c:pt idx="125">
                  <c:v>5.6191509561915094</c:v>
                </c:pt>
                <c:pt idx="126">
                  <c:v>5.5087614765864092</c:v>
                </c:pt>
                <c:pt idx="127">
                  <c:v>5.4145997668808112</c:v>
                </c:pt>
                <c:pt idx="128">
                  <c:v>5.377336091985212</c:v>
                </c:pt>
                <c:pt idx="129">
                  <c:v>5.4542502012950544</c:v>
                </c:pt>
                <c:pt idx="130">
                  <c:v>5.3535994384525045</c:v>
                </c:pt>
                <c:pt idx="131">
                  <c:v>5.3586745824299769</c:v>
                </c:pt>
                <c:pt idx="132">
                  <c:v>5.2584290915969172</c:v>
                </c:pt>
                <c:pt idx="133">
                  <c:v>5.3786632875899816</c:v>
                </c:pt>
                <c:pt idx="134">
                  <c:v>5.2139280684138525</c:v>
                </c:pt>
                <c:pt idx="135">
                  <c:v>5.1515517773927995</c:v>
                </c:pt>
                <c:pt idx="136">
                  <c:v>5.125920367678094</c:v>
                </c:pt>
                <c:pt idx="137">
                  <c:v>5.041611385840068</c:v>
                </c:pt>
                <c:pt idx="138">
                  <c:v>4.9561004336420575</c:v>
                </c:pt>
                <c:pt idx="139">
                  <c:v>4.9038917338211636</c:v>
                </c:pt>
                <c:pt idx="140">
                  <c:v>5.0368779759126134</c:v>
                </c:pt>
                <c:pt idx="141">
                  <c:v>4.9686335424430501</c:v>
                </c:pt>
                <c:pt idx="142">
                  <c:v>5.0418152134075234</c:v>
                </c:pt>
                <c:pt idx="143">
                  <c:v>4.8516963274011866</c:v>
                </c:pt>
                <c:pt idx="144">
                  <c:v>4.7026242560613527</c:v>
                </c:pt>
                <c:pt idx="145">
                  <c:v>4.768954003226213</c:v>
                </c:pt>
                <c:pt idx="146">
                  <c:v>4.689250926644255</c:v>
                </c:pt>
                <c:pt idx="147">
                  <c:v>4.7189506962440602</c:v>
                </c:pt>
                <c:pt idx="148">
                  <c:v>4.6204052452852666</c:v>
                </c:pt>
                <c:pt idx="149">
                  <c:v>4.625579766639798</c:v>
                </c:pt>
                <c:pt idx="150">
                  <c:v>4.7398217694894207</c:v>
                </c:pt>
                <c:pt idx="151">
                  <c:v>4.6738643254501833</c:v>
                </c:pt>
                <c:pt idx="152">
                  <c:v>4.5146444066410831</c:v>
                </c:pt>
                <c:pt idx="153">
                  <c:v>4.4244644536671034</c:v>
                </c:pt>
                <c:pt idx="154">
                  <c:v>4.5090088316732935</c:v>
                </c:pt>
                <c:pt idx="155">
                  <c:v>4.4273629625749678</c:v>
                </c:pt>
                <c:pt idx="156">
                  <c:v>4.6466071148722774</c:v>
                </c:pt>
                <c:pt idx="157">
                  <c:v>4.5279540864017571</c:v>
                </c:pt>
                <c:pt idx="158">
                  <c:v>4.3978804450803981</c:v>
                </c:pt>
                <c:pt idx="159">
                  <c:v>4.493718634171942</c:v>
                </c:pt>
                <c:pt idx="160">
                  <c:v>4.4317809654811029</c:v>
                </c:pt>
                <c:pt idx="161">
                  <c:v>4.5602158898595802</c:v>
                </c:pt>
                <c:pt idx="162">
                  <c:v>4.6709004665020188</c:v>
                </c:pt>
                <c:pt idx="163">
                  <c:v>4.6265441999620291</c:v>
                </c:pt>
                <c:pt idx="164">
                  <c:v>4.6736282216746838</c:v>
                </c:pt>
                <c:pt idx="165">
                  <c:v>4.7244145890862566</c:v>
                </c:pt>
                <c:pt idx="166">
                  <c:v>4.7063412097377064</c:v>
                </c:pt>
                <c:pt idx="167">
                  <c:v>4.9669304434828936</c:v>
                </c:pt>
                <c:pt idx="168">
                  <c:v>4.988219105171261</c:v>
                </c:pt>
                <c:pt idx="169">
                  <c:v>4.8791758052234577</c:v>
                </c:pt>
                <c:pt idx="170">
                  <c:v>5.0822569327130491</c:v>
                </c:pt>
                <c:pt idx="171">
                  <c:v>4.9665407201711655</c:v>
                </c:pt>
                <c:pt idx="172">
                  <c:v>5.4405941556547832</c:v>
                </c:pt>
                <c:pt idx="173">
                  <c:v>5.5568876245034442</c:v>
                </c:pt>
                <c:pt idx="174">
                  <c:v>5.7856268895377063</c:v>
                </c:pt>
                <c:pt idx="175">
                  <c:v>6.1031679826178049</c:v>
                </c:pt>
                <c:pt idx="176">
                  <c:v>6.1422009445558645</c:v>
                </c:pt>
                <c:pt idx="177">
                  <c:v>6.5045584854980758</c:v>
                </c:pt>
                <c:pt idx="178">
                  <c:v>6.8145810565251974</c:v>
                </c:pt>
                <c:pt idx="179">
                  <c:v>7.2975332191005791</c:v>
                </c:pt>
                <c:pt idx="180">
                  <c:v>7.819207574087284</c:v>
                </c:pt>
                <c:pt idx="181">
                  <c:v>8.3461672857161346</c:v>
                </c:pt>
                <c:pt idx="182">
                  <c:v>8.7106589763386175</c:v>
                </c:pt>
                <c:pt idx="183">
                  <c:v>8.9658207612501535</c:v>
                </c:pt>
                <c:pt idx="184">
                  <c:v>9.3694869690527121</c:v>
                </c:pt>
                <c:pt idx="185">
                  <c:v>9.505804183148479</c:v>
                </c:pt>
                <c:pt idx="186">
                  <c:v>9.4503631020957659</c:v>
                </c:pt>
                <c:pt idx="187">
                  <c:v>9.6003421750147435</c:v>
                </c:pt>
                <c:pt idx="188">
                  <c:v>9.7570647545619433</c:v>
                </c:pt>
                <c:pt idx="189">
                  <c:v>9.9828330645580809</c:v>
                </c:pt>
                <c:pt idx="190">
                  <c:v>9.8903027073395808</c:v>
                </c:pt>
                <c:pt idx="191">
                  <c:v>9.8608199280260731</c:v>
                </c:pt>
                <c:pt idx="192">
                  <c:v>9.8029762059888981</c:v>
                </c:pt>
                <c:pt idx="193">
                  <c:v>9.8331750100849735</c:v>
                </c:pt>
                <c:pt idx="194">
                  <c:v>9.8743780609792537</c:v>
                </c:pt>
                <c:pt idx="195">
                  <c:v>9.9112674781079022</c:v>
                </c:pt>
                <c:pt idx="196">
                  <c:v>9.6365134887826027</c:v>
                </c:pt>
                <c:pt idx="197">
                  <c:v>9.4221956046245179</c:v>
                </c:pt>
                <c:pt idx="198">
                  <c:v>9.4423225823242749</c:v>
                </c:pt>
                <c:pt idx="199">
                  <c:v>9.5063795542748846</c:v>
                </c:pt>
                <c:pt idx="200">
                  <c:v>9.4684201980841038</c:v>
                </c:pt>
                <c:pt idx="201">
                  <c:v>9.4483678849220549</c:v>
                </c:pt>
                <c:pt idx="202">
                  <c:v>9.7849148418491492</c:v>
                </c:pt>
                <c:pt idx="203">
                  <c:v>9.3381060852587048</c:v>
                </c:pt>
                <c:pt idx="204">
                  <c:v>9.1431069468821562</c:v>
                </c:pt>
                <c:pt idx="205">
                  <c:v>9.0200634406777453</c:v>
                </c:pt>
                <c:pt idx="206">
                  <c:v>8.9564208220321309</c:v>
                </c:pt>
                <c:pt idx="207">
                  <c:v>9.0899617696671289</c:v>
                </c:pt>
                <c:pt idx="208">
                  <c:v>9.0272936362629412</c:v>
                </c:pt>
                <c:pt idx="209">
                  <c:v>9.1049000299975216</c:v>
                </c:pt>
                <c:pt idx="210">
                  <c:v>8.9785240853817658</c:v>
                </c:pt>
                <c:pt idx="211">
                  <c:v>8.9867325702393348</c:v>
                </c:pt>
                <c:pt idx="212">
                  <c:v>9.0494449526701306</c:v>
                </c:pt>
                <c:pt idx="213">
                  <c:v>8.8295087717019243</c:v>
                </c:pt>
                <c:pt idx="214">
                  <c:v>8.630488944254127</c:v>
                </c:pt>
                <c:pt idx="215">
                  <c:v>8.5022240981850068</c:v>
                </c:pt>
                <c:pt idx="216">
                  <c:v>8.2892324832719044</c:v>
                </c:pt>
                <c:pt idx="217">
                  <c:v>8.2840351455670422</c:v>
                </c:pt>
                <c:pt idx="218">
                  <c:v>8.2152388706873705</c:v>
                </c:pt>
                <c:pt idx="219">
                  <c:v>8.1827299492057328</c:v>
                </c:pt>
                <c:pt idx="220">
                  <c:v>8.1748091898802837</c:v>
                </c:pt>
                <c:pt idx="221">
                  <c:v>8.1840046942604925</c:v>
                </c:pt>
                <c:pt idx="222">
                  <c:v>8.1679014895319728</c:v>
                </c:pt>
                <c:pt idx="223">
                  <c:v>8.0581275886355268</c:v>
                </c:pt>
                <c:pt idx="224">
                  <c:v>7.8080690899716423</c:v>
                </c:pt>
                <c:pt idx="225">
                  <c:v>7.7940779407794079</c:v>
                </c:pt>
                <c:pt idx="226">
                  <c:v>7.7283085915873775</c:v>
                </c:pt>
                <c:pt idx="227">
                  <c:v>7.9021769861464515</c:v>
                </c:pt>
                <c:pt idx="228">
                  <c:v>8.0092488519220275</c:v>
                </c:pt>
                <c:pt idx="229">
                  <c:v>7.6989463379447152</c:v>
                </c:pt>
                <c:pt idx="230">
                  <c:v>7.5308084392541454</c:v>
                </c:pt>
                <c:pt idx="231">
                  <c:v>7.5645613944746257</c:v>
                </c:pt>
                <c:pt idx="232">
                  <c:v>7.495788160551462</c:v>
                </c:pt>
                <c:pt idx="233">
                  <c:v>7.5385079648404139</c:v>
                </c:pt>
                <c:pt idx="234">
                  <c:v>7.2911112681394501</c:v>
                </c:pt>
                <c:pt idx="235">
                  <c:v>7.252533952065404</c:v>
                </c:pt>
                <c:pt idx="236">
                  <c:v>7.2329850832525313</c:v>
                </c:pt>
                <c:pt idx="237">
                  <c:v>7.1960907251678963</c:v>
                </c:pt>
                <c:pt idx="238">
                  <c:v>6.9478780387309431</c:v>
                </c:pt>
                <c:pt idx="239">
                  <c:v>6.7095925904441476</c:v>
                </c:pt>
                <c:pt idx="240">
                  <c:v>6.5939019285875267</c:v>
                </c:pt>
                <c:pt idx="241">
                  <c:v>6.6778145801845836</c:v>
                </c:pt>
                <c:pt idx="242">
                  <c:v>6.661755756974026</c:v>
                </c:pt>
                <c:pt idx="243">
                  <c:v>6.2460580004891293</c:v>
                </c:pt>
                <c:pt idx="244">
                  <c:v>6.2612899285801529</c:v>
                </c:pt>
                <c:pt idx="245">
                  <c:v>6.0764892537351782</c:v>
                </c:pt>
                <c:pt idx="246">
                  <c:v>6.1736857615087954</c:v>
                </c:pt>
                <c:pt idx="247">
                  <c:v>6.1594829518886476</c:v>
                </c:pt>
                <c:pt idx="248">
                  <c:v>5.9288917360666238</c:v>
                </c:pt>
                <c:pt idx="249">
                  <c:v>5.7318609365108797</c:v>
                </c:pt>
                <c:pt idx="250">
                  <c:v>5.792061168257459</c:v>
                </c:pt>
                <c:pt idx="251">
                  <c:v>5.5799485400478757</c:v>
                </c:pt>
                <c:pt idx="252">
                  <c:v>5.7074804804422312</c:v>
                </c:pt>
                <c:pt idx="253">
                  <c:v>5.5258944575208426</c:v>
                </c:pt>
                <c:pt idx="254">
                  <c:v>5.4458129492731899</c:v>
                </c:pt>
                <c:pt idx="255">
                  <c:v>5.4259024598358412</c:v>
                </c:pt>
                <c:pt idx="256">
                  <c:v>5.4970879089471376</c:v>
                </c:pt>
                <c:pt idx="257">
                  <c:v>5.2556483410088344</c:v>
                </c:pt>
                <c:pt idx="258">
                  <c:v>5.2410501193317423</c:v>
                </c:pt>
                <c:pt idx="259">
                  <c:v>5.1028266999344405</c:v>
                </c:pt>
                <c:pt idx="260">
                  <c:v>5.0233086111128822</c:v>
                </c:pt>
                <c:pt idx="261">
                  <c:v>5.0081783061677791</c:v>
                </c:pt>
                <c:pt idx="262">
                  <c:v>5.0451835940975354</c:v>
                </c:pt>
                <c:pt idx="263">
                  <c:v>5.0184543894857461</c:v>
                </c:pt>
                <c:pt idx="264">
                  <c:v>4.9437365024437678</c:v>
                </c:pt>
                <c:pt idx="265">
                  <c:v>4.9374402094557173</c:v>
                </c:pt>
                <c:pt idx="266">
                  <c:v>5.0082246135687285</c:v>
                </c:pt>
                <c:pt idx="267">
                  <c:v>4.9767833998162807</c:v>
                </c:pt>
                <c:pt idx="268">
                  <c:v>4.7006498012743672</c:v>
                </c:pt>
                <c:pt idx="269">
                  <c:v>4.9084581059733523</c:v>
                </c:pt>
                <c:pt idx="270">
                  <c:v>4.8645594651432873</c:v>
                </c:pt>
                <c:pt idx="271">
                  <c:v>4.9232640369135092</c:v>
                </c:pt>
                <c:pt idx="272">
                  <c:v>4.9452543327285241</c:v>
                </c:pt>
                <c:pt idx="273">
                  <c:v>4.8483178091115802</c:v>
                </c:pt>
                <c:pt idx="274">
                  <c:v>4.6464228376480028</c:v>
                </c:pt>
                <c:pt idx="275">
                  <c:v>4.7162365321974447</c:v>
                </c:pt>
                <c:pt idx="276">
                  <c:v>4.780360139247164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A-42E9-AB80-9562F964F4BB}"/>
            </c:ext>
          </c:extLst>
        </c:ser>
        <c:ser>
          <c:idx val="2"/>
          <c:order val="1"/>
          <c:tx>
            <c:v>U4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'BLS Data Series'!$B$19:$JR$19</c:f>
              <c:numCache>
                <c:formatCode>#0.0</c:formatCode>
                <c:ptCount val="277"/>
                <c:pt idx="0">
                  <c:v>7</c:v>
                </c:pt>
                <c:pt idx="1">
                  <c:v>6.9</c:v>
                </c:pt>
                <c:pt idx="2">
                  <c:v>6.8</c:v>
                </c:pt>
                <c:pt idx="3">
                  <c:v>6.7</c:v>
                </c:pt>
                <c:pt idx="4">
                  <c:v>6.3</c:v>
                </c:pt>
                <c:pt idx="5">
                  <c:v>6.4</c:v>
                </c:pt>
                <c:pt idx="6">
                  <c:v>6.4</c:v>
                </c:pt>
                <c:pt idx="7">
                  <c:v>6.3</c:v>
                </c:pt>
                <c:pt idx="8">
                  <c:v>6.2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5.8</c:v>
                </c:pt>
                <c:pt idx="13">
                  <c:v>5.7</c:v>
                </c:pt>
                <c:pt idx="14">
                  <c:v>5.7</c:v>
                </c:pt>
                <c:pt idx="15">
                  <c:v>6</c:v>
                </c:pt>
                <c:pt idx="16">
                  <c:v>5.9</c:v>
                </c:pt>
                <c:pt idx="17">
                  <c:v>5.8</c:v>
                </c:pt>
                <c:pt idx="18">
                  <c:v>6</c:v>
                </c:pt>
                <c:pt idx="19">
                  <c:v>5.9</c:v>
                </c:pt>
                <c:pt idx="20">
                  <c:v>5.8</c:v>
                </c:pt>
                <c:pt idx="21">
                  <c:v>5.8</c:v>
                </c:pt>
                <c:pt idx="22">
                  <c:v>5.8</c:v>
                </c:pt>
                <c:pt idx="23">
                  <c:v>5.9</c:v>
                </c:pt>
                <c:pt idx="24">
                  <c:v>5.9</c:v>
                </c:pt>
                <c:pt idx="25">
                  <c:v>5.8</c:v>
                </c:pt>
                <c:pt idx="26">
                  <c:v>5.8</c:v>
                </c:pt>
                <c:pt idx="27">
                  <c:v>5.8</c:v>
                </c:pt>
                <c:pt idx="28">
                  <c:v>5.8</c:v>
                </c:pt>
                <c:pt idx="29">
                  <c:v>5.5</c:v>
                </c:pt>
                <c:pt idx="30">
                  <c:v>5.7</c:v>
                </c:pt>
                <c:pt idx="31">
                  <c:v>5.4</c:v>
                </c:pt>
                <c:pt idx="32">
                  <c:v>5.4</c:v>
                </c:pt>
                <c:pt idx="33">
                  <c:v>5.4</c:v>
                </c:pt>
                <c:pt idx="34">
                  <c:v>5.6</c:v>
                </c:pt>
                <c:pt idx="35">
                  <c:v>5.6</c:v>
                </c:pt>
                <c:pt idx="36">
                  <c:v>5.5</c:v>
                </c:pt>
                <c:pt idx="37">
                  <c:v>5.4</c:v>
                </c:pt>
                <c:pt idx="38">
                  <c:v>5.3</c:v>
                </c:pt>
                <c:pt idx="39">
                  <c:v>5.3</c:v>
                </c:pt>
                <c:pt idx="40">
                  <c:v>5.0999999999999996</c:v>
                </c:pt>
                <c:pt idx="41">
                  <c:v>5.2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4.9000000000000004</c:v>
                </c:pt>
                <c:pt idx="46">
                  <c:v>4.8</c:v>
                </c:pt>
                <c:pt idx="47">
                  <c:v>4.9000000000000004</c:v>
                </c:pt>
                <c:pt idx="48">
                  <c:v>4.9000000000000004</c:v>
                </c:pt>
                <c:pt idx="49">
                  <c:v>4.8</c:v>
                </c:pt>
                <c:pt idx="50">
                  <c:v>4.9000000000000004</c:v>
                </c:pt>
                <c:pt idx="51">
                  <c:v>4.5</c:v>
                </c:pt>
                <c:pt idx="52">
                  <c:v>4.5</c:v>
                </c:pt>
                <c:pt idx="53">
                  <c:v>4.7</c:v>
                </c:pt>
                <c:pt idx="54">
                  <c:v>4.8</c:v>
                </c:pt>
                <c:pt idx="55">
                  <c:v>4.5999999999999996</c:v>
                </c:pt>
                <c:pt idx="56">
                  <c:v>4.7</c:v>
                </c:pt>
                <c:pt idx="57">
                  <c:v>4.7</c:v>
                </c:pt>
                <c:pt idx="58">
                  <c:v>4.5999999999999996</c:v>
                </c:pt>
                <c:pt idx="59">
                  <c:v>4.5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4.4000000000000004</c:v>
                </c:pt>
                <c:pt idx="63">
                  <c:v>4.5</c:v>
                </c:pt>
                <c:pt idx="64">
                  <c:v>4.3</c:v>
                </c:pt>
                <c:pt idx="65">
                  <c:v>4.4000000000000004</c:v>
                </c:pt>
                <c:pt idx="66">
                  <c:v>4.5</c:v>
                </c:pt>
                <c:pt idx="67">
                  <c:v>4.4000000000000004</c:v>
                </c:pt>
                <c:pt idx="68">
                  <c:v>4.4000000000000004</c:v>
                </c:pt>
                <c:pt idx="69">
                  <c:v>4.3</c:v>
                </c:pt>
                <c:pt idx="70">
                  <c:v>4.3</c:v>
                </c:pt>
                <c:pt idx="71">
                  <c:v>4.2</c:v>
                </c:pt>
                <c:pt idx="72">
                  <c:v>4.2</c:v>
                </c:pt>
                <c:pt idx="73">
                  <c:v>4.3</c:v>
                </c:pt>
                <c:pt idx="74">
                  <c:v>4.2</c:v>
                </c:pt>
                <c:pt idx="75">
                  <c:v>4.0999999999999996</c:v>
                </c:pt>
                <c:pt idx="76">
                  <c:v>4.2</c:v>
                </c:pt>
                <c:pt idx="77">
                  <c:v>4.2</c:v>
                </c:pt>
                <c:pt idx="78">
                  <c:v>4.2</c:v>
                </c:pt>
                <c:pt idx="79">
                  <c:v>4.2</c:v>
                </c:pt>
                <c:pt idx="80">
                  <c:v>4.0999999999999996</c:v>
                </c:pt>
                <c:pt idx="81">
                  <c:v>4</c:v>
                </c:pt>
                <c:pt idx="82">
                  <c:v>4.0999999999999996</c:v>
                </c:pt>
                <c:pt idx="83">
                  <c:v>4.0999999999999996</c:v>
                </c:pt>
                <c:pt idx="84">
                  <c:v>4.4000000000000004</c:v>
                </c:pt>
                <c:pt idx="85">
                  <c:v>4.4000000000000004</c:v>
                </c:pt>
                <c:pt idx="86">
                  <c:v>4.5</c:v>
                </c:pt>
                <c:pt idx="87">
                  <c:v>4.5999999999999996</c:v>
                </c:pt>
                <c:pt idx="88">
                  <c:v>4.5999999999999996</c:v>
                </c:pt>
                <c:pt idx="89">
                  <c:v>4.7</c:v>
                </c:pt>
                <c:pt idx="90">
                  <c:v>4.8</c:v>
                </c:pt>
                <c:pt idx="91">
                  <c:v>5.0999999999999996</c:v>
                </c:pt>
                <c:pt idx="92">
                  <c:v>5.0999999999999996</c:v>
                </c:pt>
                <c:pt idx="93">
                  <c:v>5.6</c:v>
                </c:pt>
                <c:pt idx="94">
                  <c:v>5.8</c:v>
                </c:pt>
                <c:pt idx="95">
                  <c:v>5.9</c:v>
                </c:pt>
                <c:pt idx="96">
                  <c:v>5.9</c:v>
                </c:pt>
                <c:pt idx="97">
                  <c:v>5.9</c:v>
                </c:pt>
                <c:pt idx="98">
                  <c:v>6</c:v>
                </c:pt>
                <c:pt idx="99">
                  <c:v>6.1</c:v>
                </c:pt>
                <c:pt idx="100">
                  <c:v>6.1</c:v>
                </c:pt>
                <c:pt idx="101">
                  <c:v>6</c:v>
                </c:pt>
                <c:pt idx="102">
                  <c:v>6.1</c:v>
                </c:pt>
                <c:pt idx="103">
                  <c:v>6</c:v>
                </c:pt>
                <c:pt idx="104">
                  <c:v>5.9</c:v>
                </c:pt>
                <c:pt idx="105">
                  <c:v>5.9</c:v>
                </c:pt>
                <c:pt idx="106">
                  <c:v>6.1</c:v>
                </c:pt>
                <c:pt idx="107">
                  <c:v>6.2</c:v>
                </c:pt>
                <c:pt idx="108">
                  <c:v>6.1</c:v>
                </c:pt>
                <c:pt idx="109">
                  <c:v>6.2</c:v>
                </c:pt>
                <c:pt idx="110">
                  <c:v>6.2</c:v>
                </c:pt>
                <c:pt idx="111">
                  <c:v>6.3</c:v>
                </c:pt>
                <c:pt idx="112">
                  <c:v>6.4</c:v>
                </c:pt>
                <c:pt idx="113">
                  <c:v>6.6</c:v>
                </c:pt>
                <c:pt idx="114">
                  <c:v>6.5</c:v>
                </c:pt>
                <c:pt idx="115">
                  <c:v>6.4</c:v>
                </c:pt>
                <c:pt idx="116">
                  <c:v>6.3</c:v>
                </c:pt>
                <c:pt idx="117">
                  <c:v>6.2</c:v>
                </c:pt>
                <c:pt idx="118">
                  <c:v>6.1</c:v>
                </c:pt>
                <c:pt idx="119">
                  <c:v>5.9</c:v>
                </c:pt>
                <c:pt idx="120">
                  <c:v>6</c:v>
                </c:pt>
                <c:pt idx="121">
                  <c:v>5.9</c:v>
                </c:pt>
                <c:pt idx="122">
                  <c:v>6.1</c:v>
                </c:pt>
                <c:pt idx="123">
                  <c:v>5.9</c:v>
                </c:pt>
                <c:pt idx="124">
                  <c:v>5.9</c:v>
                </c:pt>
                <c:pt idx="125">
                  <c:v>5.9</c:v>
                </c:pt>
                <c:pt idx="126">
                  <c:v>5.8</c:v>
                </c:pt>
                <c:pt idx="127">
                  <c:v>5.8</c:v>
                </c:pt>
                <c:pt idx="128">
                  <c:v>5.6</c:v>
                </c:pt>
                <c:pt idx="129">
                  <c:v>5.7</c:v>
                </c:pt>
                <c:pt idx="130">
                  <c:v>5.6</c:v>
                </c:pt>
                <c:pt idx="131">
                  <c:v>5.6</c:v>
                </c:pt>
                <c:pt idx="132">
                  <c:v>5.6</c:v>
                </c:pt>
                <c:pt idx="133">
                  <c:v>5.7</c:v>
                </c:pt>
                <c:pt idx="134">
                  <c:v>5.5</c:v>
                </c:pt>
                <c:pt idx="135">
                  <c:v>5.4</c:v>
                </c:pt>
                <c:pt idx="136">
                  <c:v>5.4</c:v>
                </c:pt>
                <c:pt idx="137">
                  <c:v>5.3</c:v>
                </c:pt>
                <c:pt idx="138">
                  <c:v>5.3</c:v>
                </c:pt>
                <c:pt idx="139">
                  <c:v>5.0999999999999996</c:v>
                </c:pt>
                <c:pt idx="140">
                  <c:v>5.3</c:v>
                </c:pt>
                <c:pt idx="141">
                  <c:v>5.2</c:v>
                </c:pt>
                <c:pt idx="142">
                  <c:v>5.3</c:v>
                </c:pt>
                <c:pt idx="143">
                  <c:v>5.0999999999999996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4.8</c:v>
                </c:pt>
                <c:pt idx="149">
                  <c:v>4.9000000000000004</c:v>
                </c:pt>
                <c:pt idx="150">
                  <c:v>5</c:v>
                </c:pt>
                <c:pt idx="151">
                  <c:v>5</c:v>
                </c:pt>
                <c:pt idx="152">
                  <c:v>4.7</c:v>
                </c:pt>
                <c:pt idx="153">
                  <c:v>4.5999999999999996</c:v>
                </c:pt>
                <c:pt idx="154">
                  <c:v>4.7</c:v>
                </c:pt>
                <c:pt idx="155">
                  <c:v>4.5999999999999996</c:v>
                </c:pt>
                <c:pt idx="156">
                  <c:v>4.9000000000000004</c:v>
                </c:pt>
                <c:pt idx="157">
                  <c:v>4.8</c:v>
                </c:pt>
                <c:pt idx="158">
                  <c:v>4.5999999999999996</c:v>
                </c:pt>
                <c:pt idx="159">
                  <c:v>4.7</c:v>
                </c:pt>
                <c:pt idx="160">
                  <c:v>4.7</c:v>
                </c:pt>
                <c:pt idx="161">
                  <c:v>4.8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4.8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5.2</c:v>
                </c:pt>
                <c:pt idx="168">
                  <c:v>5.3</c:v>
                </c:pt>
                <c:pt idx="169">
                  <c:v>5.0999999999999996</c:v>
                </c:pt>
                <c:pt idx="170">
                  <c:v>5.3</c:v>
                </c:pt>
                <c:pt idx="171">
                  <c:v>5.2</c:v>
                </c:pt>
                <c:pt idx="172">
                  <c:v>5.7</c:v>
                </c:pt>
                <c:pt idx="173">
                  <c:v>5.8</c:v>
                </c:pt>
                <c:pt idx="174">
                  <c:v>6.1</c:v>
                </c:pt>
                <c:pt idx="175">
                  <c:v>6.3</c:v>
                </c:pt>
                <c:pt idx="176">
                  <c:v>6.4</c:v>
                </c:pt>
                <c:pt idx="177">
                  <c:v>6.8</c:v>
                </c:pt>
                <c:pt idx="178">
                  <c:v>7.2</c:v>
                </c:pt>
                <c:pt idx="179">
                  <c:v>7.7</c:v>
                </c:pt>
                <c:pt idx="180">
                  <c:v>8.3000000000000007</c:v>
                </c:pt>
                <c:pt idx="181">
                  <c:v>8.8000000000000007</c:v>
                </c:pt>
                <c:pt idx="182">
                  <c:v>9.1</c:v>
                </c:pt>
                <c:pt idx="183">
                  <c:v>9.4</c:v>
                </c:pt>
                <c:pt idx="184">
                  <c:v>9.8000000000000007</c:v>
                </c:pt>
                <c:pt idx="185">
                  <c:v>10</c:v>
                </c:pt>
                <c:pt idx="186">
                  <c:v>9.9</c:v>
                </c:pt>
                <c:pt idx="187">
                  <c:v>10</c:v>
                </c:pt>
                <c:pt idx="188">
                  <c:v>10.199999999999999</c:v>
                </c:pt>
                <c:pt idx="189">
                  <c:v>10.5</c:v>
                </c:pt>
                <c:pt idx="190">
                  <c:v>10.4</c:v>
                </c:pt>
                <c:pt idx="191">
                  <c:v>10.4</c:v>
                </c:pt>
                <c:pt idx="192">
                  <c:v>10.4</c:v>
                </c:pt>
                <c:pt idx="193">
                  <c:v>10.5</c:v>
                </c:pt>
                <c:pt idx="194">
                  <c:v>10.5</c:v>
                </c:pt>
                <c:pt idx="195">
                  <c:v>10.6</c:v>
                </c:pt>
                <c:pt idx="196">
                  <c:v>10.3</c:v>
                </c:pt>
                <c:pt idx="197">
                  <c:v>10.1</c:v>
                </c:pt>
                <c:pt idx="198">
                  <c:v>10.1</c:v>
                </c:pt>
                <c:pt idx="199">
                  <c:v>10.199999999999999</c:v>
                </c:pt>
                <c:pt idx="200">
                  <c:v>10.199999999999999</c:v>
                </c:pt>
                <c:pt idx="201">
                  <c:v>10.199999999999999</c:v>
                </c:pt>
                <c:pt idx="202">
                  <c:v>10.5</c:v>
                </c:pt>
                <c:pt idx="203">
                  <c:v>10.1</c:v>
                </c:pt>
                <c:pt idx="204">
                  <c:v>9.6999999999999993</c:v>
                </c:pt>
                <c:pt idx="205">
                  <c:v>9.6</c:v>
                </c:pt>
                <c:pt idx="206">
                  <c:v>9.5</c:v>
                </c:pt>
                <c:pt idx="207">
                  <c:v>9.6999999999999993</c:v>
                </c:pt>
                <c:pt idx="208">
                  <c:v>9.5</c:v>
                </c:pt>
                <c:pt idx="209">
                  <c:v>9.6999999999999993</c:v>
                </c:pt>
                <c:pt idx="210">
                  <c:v>9.6</c:v>
                </c:pt>
                <c:pt idx="211">
                  <c:v>9.6</c:v>
                </c:pt>
                <c:pt idx="212">
                  <c:v>9.6999999999999993</c:v>
                </c:pt>
                <c:pt idx="213">
                  <c:v>9.4</c:v>
                </c:pt>
                <c:pt idx="214">
                  <c:v>9.3000000000000007</c:v>
                </c:pt>
                <c:pt idx="215">
                  <c:v>9.1</c:v>
                </c:pt>
                <c:pt idx="216">
                  <c:v>8.9</c:v>
                </c:pt>
                <c:pt idx="217">
                  <c:v>8.9</c:v>
                </c:pt>
                <c:pt idx="218">
                  <c:v>8.6999999999999993</c:v>
                </c:pt>
                <c:pt idx="219">
                  <c:v>8.8000000000000007</c:v>
                </c:pt>
                <c:pt idx="220">
                  <c:v>8.6999999999999993</c:v>
                </c:pt>
                <c:pt idx="221">
                  <c:v>8.6999999999999993</c:v>
                </c:pt>
                <c:pt idx="222">
                  <c:v>8.6999999999999993</c:v>
                </c:pt>
                <c:pt idx="223">
                  <c:v>8.6</c:v>
                </c:pt>
                <c:pt idx="224">
                  <c:v>8.3000000000000007</c:v>
                </c:pt>
                <c:pt idx="225">
                  <c:v>8.3000000000000007</c:v>
                </c:pt>
                <c:pt idx="226">
                  <c:v>8.3000000000000007</c:v>
                </c:pt>
                <c:pt idx="227">
                  <c:v>8.5</c:v>
                </c:pt>
                <c:pt idx="228">
                  <c:v>8.5</c:v>
                </c:pt>
                <c:pt idx="229">
                  <c:v>8.1999999999999993</c:v>
                </c:pt>
                <c:pt idx="230">
                  <c:v>8</c:v>
                </c:pt>
                <c:pt idx="231">
                  <c:v>8.1</c:v>
                </c:pt>
                <c:pt idx="232">
                  <c:v>8</c:v>
                </c:pt>
                <c:pt idx="233">
                  <c:v>8.1</c:v>
                </c:pt>
                <c:pt idx="234">
                  <c:v>7.9</c:v>
                </c:pt>
                <c:pt idx="235">
                  <c:v>7.8</c:v>
                </c:pt>
                <c:pt idx="236">
                  <c:v>7.7</c:v>
                </c:pt>
                <c:pt idx="237">
                  <c:v>7.7</c:v>
                </c:pt>
                <c:pt idx="238">
                  <c:v>7.4</c:v>
                </c:pt>
                <c:pt idx="239">
                  <c:v>7.3</c:v>
                </c:pt>
                <c:pt idx="240">
                  <c:v>7.1</c:v>
                </c:pt>
                <c:pt idx="241">
                  <c:v>7.1</c:v>
                </c:pt>
                <c:pt idx="242">
                  <c:v>7.1</c:v>
                </c:pt>
                <c:pt idx="243">
                  <c:v>6.7</c:v>
                </c:pt>
                <c:pt idx="244">
                  <c:v>6.7</c:v>
                </c:pt>
                <c:pt idx="245">
                  <c:v>6.5</c:v>
                </c:pt>
                <c:pt idx="246">
                  <c:v>6.6</c:v>
                </c:pt>
                <c:pt idx="247">
                  <c:v>6.6</c:v>
                </c:pt>
                <c:pt idx="248">
                  <c:v>6.3</c:v>
                </c:pt>
                <c:pt idx="249">
                  <c:v>6.2</c:v>
                </c:pt>
                <c:pt idx="250">
                  <c:v>6.2</c:v>
                </c:pt>
                <c:pt idx="251">
                  <c:v>6</c:v>
                </c:pt>
                <c:pt idx="252">
                  <c:v>6.1</c:v>
                </c:pt>
                <c:pt idx="253">
                  <c:v>6</c:v>
                </c:pt>
                <c:pt idx="254">
                  <c:v>5.9</c:v>
                </c:pt>
                <c:pt idx="255">
                  <c:v>5.9</c:v>
                </c:pt>
                <c:pt idx="256">
                  <c:v>5.8</c:v>
                </c:pt>
                <c:pt idx="257">
                  <c:v>5.6</c:v>
                </c:pt>
                <c:pt idx="258">
                  <c:v>5.6</c:v>
                </c:pt>
                <c:pt idx="259">
                  <c:v>5.5</c:v>
                </c:pt>
                <c:pt idx="260">
                  <c:v>5.4</c:v>
                </c:pt>
                <c:pt idx="261">
                  <c:v>5.4</c:v>
                </c:pt>
                <c:pt idx="262">
                  <c:v>5.4</c:v>
                </c:pt>
                <c:pt idx="263">
                  <c:v>5.4</c:v>
                </c:pt>
                <c:pt idx="264">
                  <c:v>5.3</c:v>
                </c:pt>
                <c:pt idx="265">
                  <c:v>5.3</c:v>
                </c:pt>
                <c:pt idx="266">
                  <c:v>5.4</c:v>
                </c:pt>
                <c:pt idx="267">
                  <c:v>5.3</c:v>
                </c:pt>
                <c:pt idx="268">
                  <c:v>5</c:v>
                </c:pt>
                <c:pt idx="269">
                  <c:v>5.2</c:v>
                </c:pt>
                <c:pt idx="270">
                  <c:v>5.2</c:v>
                </c:pt>
                <c:pt idx="271">
                  <c:v>5.3</c:v>
                </c:pt>
                <c:pt idx="272">
                  <c:v>5.3</c:v>
                </c:pt>
                <c:pt idx="273">
                  <c:v>5.0999999999999996</c:v>
                </c:pt>
                <c:pt idx="274">
                  <c:v>5</c:v>
                </c:pt>
                <c:pt idx="275">
                  <c:v>5</c:v>
                </c:pt>
                <c:pt idx="27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A-42E9-AB80-9562F964F4BB}"/>
            </c:ext>
          </c:extLst>
        </c:ser>
        <c:ser>
          <c:idx val="3"/>
          <c:order val="2"/>
          <c:tx>
            <c:v>U5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'BLS Data Series'!$B$20:$JR$20</c:f>
              <c:numCache>
                <c:formatCode>#0.0</c:formatCode>
                <c:ptCount val="277"/>
                <c:pt idx="0">
                  <c:v>8.1</c:v>
                </c:pt>
                <c:pt idx="1">
                  <c:v>7.9</c:v>
                </c:pt>
                <c:pt idx="2">
                  <c:v>7.7</c:v>
                </c:pt>
                <c:pt idx="3">
                  <c:v>7.6</c:v>
                </c:pt>
                <c:pt idx="4">
                  <c:v>7.2</c:v>
                </c:pt>
                <c:pt idx="5">
                  <c:v>7.3</c:v>
                </c:pt>
                <c:pt idx="6">
                  <c:v>7.3</c:v>
                </c:pt>
                <c:pt idx="7">
                  <c:v>7.2</c:v>
                </c:pt>
                <c:pt idx="8">
                  <c:v>7.1</c:v>
                </c:pt>
                <c:pt idx="9">
                  <c:v>6.9</c:v>
                </c:pt>
                <c:pt idx="10">
                  <c:v>6.7</c:v>
                </c:pt>
                <c:pt idx="11">
                  <c:v>6.7</c:v>
                </c:pt>
                <c:pt idx="12">
                  <c:v>6.8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6.6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6.6</c:v>
                </c:pt>
                <c:pt idx="22">
                  <c:v>6.6</c:v>
                </c:pt>
                <c:pt idx="23">
                  <c:v>6.7</c:v>
                </c:pt>
                <c:pt idx="24">
                  <c:v>6.8</c:v>
                </c:pt>
                <c:pt idx="25">
                  <c:v>6.7</c:v>
                </c:pt>
                <c:pt idx="26">
                  <c:v>6.6</c:v>
                </c:pt>
                <c:pt idx="27">
                  <c:v>6.6</c:v>
                </c:pt>
                <c:pt idx="28">
                  <c:v>6.5</c:v>
                </c:pt>
                <c:pt idx="29">
                  <c:v>6.4</c:v>
                </c:pt>
                <c:pt idx="30">
                  <c:v>6.5</c:v>
                </c:pt>
                <c:pt idx="31">
                  <c:v>6.1</c:v>
                </c:pt>
                <c:pt idx="32">
                  <c:v>6.2</c:v>
                </c:pt>
                <c:pt idx="33">
                  <c:v>6.2</c:v>
                </c:pt>
                <c:pt idx="34">
                  <c:v>6.4</c:v>
                </c:pt>
                <c:pt idx="35">
                  <c:v>6.3</c:v>
                </c:pt>
                <c:pt idx="36">
                  <c:v>6.4</c:v>
                </c:pt>
                <c:pt idx="37">
                  <c:v>6.3</c:v>
                </c:pt>
                <c:pt idx="38">
                  <c:v>6.1</c:v>
                </c:pt>
                <c:pt idx="39">
                  <c:v>6</c:v>
                </c:pt>
                <c:pt idx="40">
                  <c:v>5.8</c:v>
                </c:pt>
                <c:pt idx="41">
                  <c:v>5.9</c:v>
                </c:pt>
                <c:pt idx="42">
                  <c:v>5.7</c:v>
                </c:pt>
                <c:pt idx="43">
                  <c:v>5.7</c:v>
                </c:pt>
                <c:pt idx="44">
                  <c:v>5.8</c:v>
                </c:pt>
                <c:pt idx="45">
                  <c:v>5.6</c:v>
                </c:pt>
                <c:pt idx="46">
                  <c:v>5.5</c:v>
                </c:pt>
                <c:pt idx="47">
                  <c:v>5.7</c:v>
                </c:pt>
                <c:pt idx="48">
                  <c:v>5.6</c:v>
                </c:pt>
                <c:pt idx="49">
                  <c:v>5.6</c:v>
                </c:pt>
                <c:pt idx="50">
                  <c:v>5.6</c:v>
                </c:pt>
                <c:pt idx="51">
                  <c:v>5.2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5.3</c:v>
                </c:pt>
                <c:pt idx="56">
                  <c:v>5.4</c:v>
                </c:pt>
                <c:pt idx="57">
                  <c:v>5.3</c:v>
                </c:pt>
                <c:pt idx="58">
                  <c:v>5.2</c:v>
                </c:pt>
                <c:pt idx="59">
                  <c:v>5.0999999999999996</c:v>
                </c:pt>
                <c:pt idx="60">
                  <c:v>5.2</c:v>
                </c:pt>
                <c:pt idx="61">
                  <c:v>5.3</c:v>
                </c:pt>
                <c:pt idx="62">
                  <c:v>5</c:v>
                </c:pt>
                <c:pt idx="63">
                  <c:v>5.2</c:v>
                </c:pt>
                <c:pt idx="64">
                  <c:v>5</c:v>
                </c:pt>
                <c:pt idx="65">
                  <c:v>5.0999999999999996</c:v>
                </c:pt>
                <c:pt idx="66">
                  <c:v>5.0999999999999996</c:v>
                </c:pt>
                <c:pt idx="67">
                  <c:v>5</c:v>
                </c:pt>
                <c:pt idx="68">
                  <c:v>5</c:v>
                </c:pt>
                <c:pt idx="69">
                  <c:v>4.9000000000000004</c:v>
                </c:pt>
                <c:pt idx="70">
                  <c:v>4.8</c:v>
                </c:pt>
                <c:pt idx="71">
                  <c:v>4.8</c:v>
                </c:pt>
                <c:pt idx="72">
                  <c:v>4.8</c:v>
                </c:pt>
                <c:pt idx="73">
                  <c:v>5</c:v>
                </c:pt>
                <c:pt idx="74">
                  <c:v>4.8</c:v>
                </c:pt>
                <c:pt idx="75">
                  <c:v>4.7</c:v>
                </c:pt>
                <c:pt idx="76">
                  <c:v>4.8</c:v>
                </c:pt>
                <c:pt idx="77">
                  <c:v>4.7</c:v>
                </c:pt>
                <c:pt idx="78">
                  <c:v>4.8</c:v>
                </c:pt>
                <c:pt idx="79">
                  <c:v>4.8</c:v>
                </c:pt>
                <c:pt idx="80">
                  <c:v>4.7</c:v>
                </c:pt>
                <c:pt idx="81">
                  <c:v>4.5999999999999996</c:v>
                </c:pt>
                <c:pt idx="82">
                  <c:v>4.7</c:v>
                </c:pt>
                <c:pt idx="83">
                  <c:v>4.7</c:v>
                </c:pt>
                <c:pt idx="84">
                  <c:v>5</c:v>
                </c:pt>
                <c:pt idx="85">
                  <c:v>5.0999999999999996</c:v>
                </c:pt>
                <c:pt idx="86">
                  <c:v>5</c:v>
                </c:pt>
                <c:pt idx="87">
                  <c:v>5.0999999999999996</c:v>
                </c:pt>
                <c:pt idx="88">
                  <c:v>5.0999999999999996</c:v>
                </c:pt>
                <c:pt idx="89">
                  <c:v>5.3</c:v>
                </c:pt>
                <c:pt idx="90">
                  <c:v>5.4</c:v>
                </c:pt>
                <c:pt idx="91">
                  <c:v>5.8</c:v>
                </c:pt>
                <c:pt idx="92">
                  <c:v>5.8</c:v>
                </c:pt>
                <c:pt idx="93">
                  <c:v>6.2</c:v>
                </c:pt>
                <c:pt idx="94">
                  <c:v>6.4</c:v>
                </c:pt>
                <c:pt idx="95">
                  <c:v>6.6</c:v>
                </c:pt>
                <c:pt idx="96">
                  <c:v>6.7</c:v>
                </c:pt>
                <c:pt idx="97">
                  <c:v>6.6</c:v>
                </c:pt>
                <c:pt idx="98">
                  <c:v>6.6</c:v>
                </c:pt>
                <c:pt idx="99">
                  <c:v>6.8</c:v>
                </c:pt>
                <c:pt idx="100">
                  <c:v>6.7</c:v>
                </c:pt>
                <c:pt idx="101">
                  <c:v>6.7</c:v>
                </c:pt>
                <c:pt idx="102">
                  <c:v>6.8</c:v>
                </c:pt>
                <c:pt idx="103">
                  <c:v>6.7</c:v>
                </c:pt>
                <c:pt idx="104">
                  <c:v>6.6</c:v>
                </c:pt>
                <c:pt idx="105">
                  <c:v>6.6</c:v>
                </c:pt>
                <c:pt idx="106">
                  <c:v>6.8</c:v>
                </c:pt>
                <c:pt idx="107">
                  <c:v>6.9</c:v>
                </c:pt>
                <c:pt idx="108">
                  <c:v>6.9</c:v>
                </c:pt>
                <c:pt idx="109">
                  <c:v>6.9</c:v>
                </c:pt>
                <c:pt idx="110">
                  <c:v>6.9</c:v>
                </c:pt>
                <c:pt idx="111">
                  <c:v>6.9</c:v>
                </c:pt>
                <c:pt idx="112">
                  <c:v>7</c:v>
                </c:pt>
                <c:pt idx="113">
                  <c:v>7.2</c:v>
                </c:pt>
                <c:pt idx="114">
                  <c:v>7.1</c:v>
                </c:pt>
                <c:pt idx="115">
                  <c:v>7.1</c:v>
                </c:pt>
                <c:pt idx="116">
                  <c:v>7.1</c:v>
                </c:pt>
                <c:pt idx="117">
                  <c:v>7</c:v>
                </c:pt>
                <c:pt idx="118">
                  <c:v>6.8</c:v>
                </c:pt>
                <c:pt idx="119">
                  <c:v>6.6</c:v>
                </c:pt>
                <c:pt idx="120">
                  <c:v>6.8</c:v>
                </c:pt>
                <c:pt idx="121">
                  <c:v>6.6</c:v>
                </c:pt>
                <c:pt idx="122">
                  <c:v>6.8</c:v>
                </c:pt>
                <c:pt idx="123">
                  <c:v>6.5</c:v>
                </c:pt>
                <c:pt idx="124">
                  <c:v>6.6</c:v>
                </c:pt>
                <c:pt idx="125">
                  <c:v>6.6</c:v>
                </c:pt>
                <c:pt idx="126">
                  <c:v>6.5</c:v>
                </c:pt>
                <c:pt idx="127">
                  <c:v>6.4</c:v>
                </c:pt>
                <c:pt idx="128">
                  <c:v>6.4</c:v>
                </c:pt>
                <c:pt idx="129">
                  <c:v>6.5</c:v>
                </c:pt>
                <c:pt idx="130">
                  <c:v>6.3</c:v>
                </c:pt>
                <c:pt idx="131">
                  <c:v>6.3</c:v>
                </c:pt>
                <c:pt idx="132">
                  <c:v>6.4</c:v>
                </c:pt>
                <c:pt idx="133">
                  <c:v>6.4</c:v>
                </c:pt>
                <c:pt idx="134">
                  <c:v>6.2</c:v>
                </c:pt>
                <c:pt idx="135">
                  <c:v>6.1</c:v>
                </c:pt>
                <c:pt idx="136">
                  <c:v>6</c:v>
                </c:pt>
                <c:pt idx="137">
                  <c:v>6</c:v>
                </c:pt>
                <c:pt idx="138">
                  <c:v>5.9</c:v>
                </c:pt>
                <c:pt idx="139">
                  <c:v>5.9</c:v>
                </c:pt>
                <c:pt idx="140">
                  <c:v>5.9</c:v>
                </c:pt>
                <c:pt idx="141">
                  <c:v>5.9</c:v>
                </c:pt>
                <c:pt idx="142">
                  <c:v>5.9</c:v>
                </c:pt>
                <c:pt idx="143">
                  <c:v>5.8</c:v>
                </c:pt>
                <c:pt idx="144">
                  <c:v>5.7</c:v>
                </c:pt>
                <c:pt idx="145">
                  <c:v>5.7</c:v>
                </c:pt>
                <c:pt idx="146">
                  <c:v>5.6</c:v>
                </c:pt>
                <c:pt idx="147">
                  <c:v>5.5</c:v>
                </c:pt>
                <c:pt idx="148">
                  <c:v>5.5</c:v>
                </c:pt>
                <c:pt idx="149">
                  <c:v>5.6</c:v>
                </c:pt>
                <c:pt idx="150">
                  <c:v>5.7</c:v>
                </c:pt>
                <c:pt idx="151">
                  <c:v>5.7</c:v>
                </c:pt>
                <c:pt idx="152">
                  <c:v>5.3</c:v>
                </c:pt>
                <c:pt idx="153">
                  <c:v>5.3</c:v>
                </c:pt>
                <c:pt idx="154">
                  <c:v>5.4</c:v>
                </c:pt>
                <c:pt idx="155">
                  <c:v>5.2</c:v>
                </c:pt>
                <c:pt idx="156">
                  <c:v>5.6</c:v>
                </c:pt>
                <c:pt idx="157">
                  <c:v>5.4</c:v>
                </c:pt>
                <c:pt idx="158">
                  <c:v>5.3</c:v>
                </c:pt>
                <c:pt idx="159">
                  <c:v>5.4</c:v>
                </c:pt>
                <c:pt idx="160">
                  <c:v>5.3</c:v>
                </c:pt>
                <c:pt idx="161">
                  <c:v>5.5</c:v>
                </c:pt>
                <c:pt idx="162">
                  <c:v>5.5</c:v>
                </c:pt>
                <c:pt idx="163">
                  <c:v>5.5</c:v>
                </c:pt>
                <c:pt idx="164">
                  <c:v>5.5</c:v>
                </c:pt>
                <c:pt idx="165">
                  <c:v>5.6</c:v>
                </c:pt>
                <c:pt idx="166">
                  <c:v>5.5</c:v>
                </c:pt>
                <c:pt idx="167">
                  <c:v>5.8</c:v>
                </c:pt>
                <c:pt idx="168">
                  <c:v>6</c:v>
                </c:pt>
                <c:pt idx="169">
                  <c:v>5.9</c:v>
                </c:pt>
                <c:pt idx="170">
                  <c:v>5.9</c:v>
                </c:pt>
                <c:pt idx="171">
                  <c:v>5.8</c:v>
                </c:pt>
                <c:pt idx="172">
                  <c:v>6.3</c:v>
                </c:pt>
                <c:pt idx="173">
                  <c:v>6.5</c:v>
                </c:pt>
                <c:pt idx="174">
                  <c:v>6.7</c:v>
                </c:pt>
                <c:pt idx="175">
                  <c:v>7.1</c:v>
                </c:pt>
                <c:pt idx="176">
                  <c:v>7.1</c:v>
                </c:pt>
                <c:pt idx="177">
                  <c:v>7.5</c:v>
                </c:pt>
                <c:pt idx="178">
                  <c:v>8</c:v>
                </c:pt>
                <c:pt idx="179">
                  <c:v>8.4</c:v>
                </c:pt>
                <c:pt idx="180">
                  <c:v>9.1</c:v>
                </c:pt>
                <c:pt idx="181">
                  <c:v>9.5</c:v>
                </c:pt>
                <c:pt idx="182">
                  <c:v>9.9</c:v>
                </c:pt>
                <c:pt idx="183">
                  <c:v>10.199999999999999</c:v>
                </c:pt>
                <c:pt idx="184">
                  <c:v>10.6</c:v>
                </c:pt>
                <c:pt idx="185">
                  <c:v>10.8</c:v>
                </c:pt>
                <c:pt idx="186">
                  <c:v>10.8</c:v>
                </c:pt>
                <c:pt idx="187">
                  <c:v>10.9</c:v>
                </c:pt>
                <c:pt idx="188">
                  <c:v>11</c:v>
                </c:pt>
                <c:pt idx="189">
                  <c:v>11.4</c:v>
                </c:pt>
                <c:pt idx="190">
                  <c:v>11.2</c:v>
                </c:pt>
                <c:pt idx="191">
                  <c:v>11.3</c:v>
                </c:pt>
                <c:pt idx="192">
                  <c:v>11.3</c:v>
                </c:pt>
                <c:pt idx="193">
                  <c:v>11.3</c:v>
                </c:pt>
                <c:pt idx="194">
                  <c:v>11.2</c:v>
                </c:pt>
                <c:pt idx="195">
                  <c:v>11.3</c:v>
                </c:pt>
                <c:pt idx="196">
                  <c:v>10.9</c:v>
                </c:pt>
                <c:pt idx="197">
                  <c:v>10.9</c:v>
                </c:pt>
                <c:pt idx="198">
                  <c:v>11</c:v>
                </c:pt>
                <c:pt idx="199">
                  <c:v>10.9</c:v>
                </c:pt>
                <c:pt idx="200">
                  <c:v>10.9</c:v>
                </c:pt>
                <c:pt idx="201">
                  <c:v>11</c:v>
                </c:pt>
                <c:pt idx="202">
                  <c:v>11.2</c:v>
                </c:pt>
                <c:pt idx="203">
                  <c:v>10.9</c:v>
                </c:pt>
                <c:pt idx="204">
                  <c:v>10.8</c:v>
                </c:pt>
                <c:pt idx="205">
                  <c:v>10.6</c:v>
                </c:pt>
                <c:pt idx="206">
                  <c:v>10.4</c:v>
                </c:pt>
                <c:pt idx="207">
                  <c:v>10.5</c:v>
                </c:pt>
                <c:pt idx="208">
                  <c:v>10.3</c:v>
                </c:pt>
                <c:pt idx="209">
                  <c:v>10.7</c:v>
                </c:pt>
                <c:pt idx="210">
                  <c:v>10.6</c:v>
                </c:pt>
                <c:pt idx="211">
                  <c:v>10.5</c:v>
                </c:pt>
                <c:pt idx="212">
                  <c:v>10.5</c:v>
                </c:pt>
                <c:pt idx="213">
                  <c:v>10.3</c:v>
                </c:pt>
                <c:pt idx="214">
                  <c:v>10.1</c:v>
                </c:pt>
                <c:pt idx="215">
                  <c:v>10</c:v>
                </c:pt>
                <c:pt idx="216">
                  <c:v>9.9</c:v>
                </c:pt>
                <c:pt idx="217">
                  <c:v>9.8000000000000007</c:v>
                </c:pt>
                <c:pt idx="218">
                  <c:v>9.6</c:v>
                </c:pt>
                <c:pt idx="219">
                  <c:v>9.6</c:v>
                </c:pt>
                <c:pt idx="220">
                  <c:v>9.6</c:v>
                </c:pt>
                <c:pt idx="221">
                  <c:v>9.6</c:v>
                </c:pt>
                <c:pt idx="222">
                  <c:v>9.6</c:v>
                </c:pt>
                <c:pt idx="223">
                  <c:v>9.6</c:v>
                </c:pt>
                <c:pt idx="224">
                  <c:v>9.3000000000000007</c:v>
                </c:pt>
                <c:pt idx="225">
                  <c:v>9.1999999999999993</c:v>
                </c:pt>
                <c:pt idx="226">
                  <c:v>9.1999999999999993</c:v>
                </c:pt>
                <c:pt idx="227">
                  <c:v>9.4</c:v>
                </c:pt>
                <c:pt idx="228">
                  <c:v>9.4</c:v>
                </c:pt>
                <c:pt idx="229">
                  <c:v>9.1999999999999993</c:v>
                </c:pt>
                <c:pt idx="230">
                  <c:v>8.9</c:v>
                </c:pt>
                <c:pt idx="231">
                  <c:v>8.9</c:v>
                </c:pt>
                <c:pt idx="232">
                  <c:v>8.8000000000000007</c:v>
                </c:pt>
                <c:pt idx="233">
                  <c:v>9</c:v>
                </c:pt>
                <c:pt idx="234">
                  <c:v>8.6999999999999993</c:v>
                </c:pt>
                <c:pt idx="235">
                  <c:v>8.6</c:v>
                </c:pt>
                <c:pt idx="236">
                  <c:v>8.6</c:v>
                </c:pt>
                <c:pt idx="237">
                  <c:v>8.5</c:v>
                </c:pt>
                <c:pt idx="238">
                  <c:v>8.1999999999999993</c:v>
                </c:pt>
                <c:pt idx="239">
                  <c:v>8.1</c:v>
                </c:pt>
                <c:pt idx="240">
                  <c:v>8.1</c:v>
                </c:pt>
                <c:pt idx="241">
                  <c:v>8</c:v>
                </c:pt>
                <c:pt idx="242">
                  <c:v>7.9</c:v>
                </c:pt>
                <c:pt idx="243">
                  <c:v>7.5</c:v>
                </c:pt>
                <c:pt idx="244">
                  <c:v>7.5</c:v>
                </c:pt>
                <c:pt idx="245">
                  <c:v>7.3</c:v>
                </c:pt>
                <c:pt idx="246">
                  <c:v>7.5</c:v>
                </c:pt>
                <c:pt idx="247">
                  <c:v>7.4</c:v>
                </c:pt>
                <c:pt idx="248">
                  <c:v>7.3</c:v>
                </c:pt>
                <c:pt idx="249">
                  <c:v>7</c:v>
                </c:pt>
                <c:pt idx="250">
                  <c:v>7</c:v>
                </c:pt>
                <c:pt idx="251">
                  <c:v>6.9</c:v>
                </c:pt>
                <c:pt idx="252">
                  <c:v>7</c:v>
                </c:pt>
                <c:pt idx="253">
                  <c:v>6.8</c:v>
                </c:pt>
                <c:pt idx="254">
                  <c:v>6.7</c:v>
                </c:pt>
                <c:pt idx="255">
                  <c:v>6.7</c:v>
                </c:pt>
                <c:pt idx="256">
                  <c:v>6.6</c:v>
                </c:pt>
                <c:pt idx="257">
                  <c:v>6.4</c:v>
                </c:pt>
                <c:pt idx="258">
                  <c:v>6.4</c:v>
                </c:pt>
                <c:pt idx="259">
                  <c:v>6.2</c:v>
                </c:pt>
                <c:pt idx="260">
                  <c:v>6.2</c:v>
                </c:pt>
                <c:pt idx="261">
                  <c:v>6.2</c:v>
                </c:pt>
                <c:pt idx="262">
                  <c:v>6.1</c:v>
                </c:pt>
                <c:pt idx="263">
                  <c:v>6.1</c:v>
                </c:pt>
                <c:pt idx="264">
                  <c:v>6.2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5.7</c:v>
                </c:pt>
                <c:pt idx="269">
                  <c:v>6</c:v>
                </c:pt>
                <c:pt idx="270">
                  <c:v>6</c:v>
                </c:pt>
                <c:pt idx="271">
                  <c:v>5.9</c:v>
                </c:pt>
                <c:pt idx="272">
                  <c:v>6</c:v>
                </c:pt>
                <c:pt idx="273">
                  <c:v>5.9</c:v>
                </c:pt>
                <c:pt idx="274">
                  <c:v>5.8</c:v>
                </c:pt>
                <c:pt idx="275">
                  <c:v>5.7</c:v>
                </c:pt>
                <c:pt idx="27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A-42E9-AB80-9562F964F4BB}"/>
            </c:ext>
          </c:extLst>
        </c:ser>
        <c:ser>
          <c:idx val="1"/>
          <c:order val="3"/>
          <c:tx>
            <c:v>U5.1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'BLS Data Series'!$B$14:$JR$14</c:f>
              <c:strCache>
                <c:ptCount val="277"/>
                <c:pt idx="0">
                  <c:v>Jan
1994</c:v>
                </c:pt>
                <c:pt idx="1">
                  <c:v>Feb
1994</c:v>
                </c:pt>
                <c:pt idx="2">
                  <c:v>Mar
1994</c:v>
                </c:pt>
                <c:pt idx="3">
                  <c:v>Apr
1994</c:v>
                </c:pt>
                <c:pt idx="4">
                  <c:v>May
1994</c:v>
                </c:pt>
                <c:pt idx="5">
                  <c:v>Jun
1994</c:v>
                </c:pt>
                <c:pt idx="6">
                  <c:v>Jul
1994</c:v>
                </c:pt>
                <c:pt idx="7">
                  <c:v>Aug
1994</c:v>
                </c:pt>
                <c:pt idx="8">
                  <c:v>Sep
1994</c:v>
                </c:pt>
                <c:pt idx="9">
                  <c:v>Oct
1994</c:v>
                </c:pt>
                <c:pt idx="10">
                  <c:v>Nov
1994</c:v>
                </c:pt>
                <c:pt idx="11">
                  <c:v>Dec
1994</c:v>
                </c:pt>
                <c:pt idx="12">
                  <c:v>Jan
1995</c:v>
                </c:pt>
                <c:pt idx="13">
                  <c:v>Feb
1995</c:v>
                </c:pt>
                <c:pt idx="14">
                  <c:v>Mar
1995</c:v>
                </c:pt>
                <c:pt idx="15">
                  <c:v>Apr
1995</c:v>
                </c:pt>
                <c:pt idx="16">
                  <c:v>May
1995</c:v>
                </c:pt>
                <c:pt idx="17">
                  <c:v>Jun
1995</c:v>
                </c:pt>
                <c:pt idx="18">
                  <c:v>Jul
1995</c:v>
                </c:pt>
                <c:pt idx="19">
                  <c:v>Aug
1995</c:v>
                </c:pt>
                <c:pt idx="20">
                  <c:v>Sep
1995</c:v>
                </c:pt>
                <c:pt idx="21">
                  <c:v>Oct
1995</c:v>
                </c:pt>
                <c:pt idx="22">
                  <c:v>Nov
1995</c:v>
                </c:pt>
                <c:pt idx="23">
                  <c:v>Dec
1995</c:v>
                </c:pt>
                <c:pt idx="24">
                  <c:v>Jan
1996</c:v>
                </c:pt>
                <c:pt idx="25">
                  <c:v>Feb
1996</c:v>
                </c:pt>
                <c:pt idx="26">
                  <c:v>Mar
1996</c:v>
                </c:pt>
                <c:pt idx="27">
                  <c:v>Apr
1996</c:v>
                </c:pt>
                <c:pt idx="28">
                  <c:v>May
1996</c:v>
                </c:pt>
                <c:pt idx="29">
                  <c:v>Jun
1996</c:v>
                </c:pt>
                <c:pt idx="30">
                  <c:v>Jul
1996</c:v>
                </c:pt>
                <c:pt idx="31">
                  <c:v>Aug
1996</c:v>
                </c:pt>
                <c:pt idx="32">
                  <c:v>Sep
1996</c:v>
                </c:pt>
                <c:pt idx="33">
                  <c:v>Oct
1996</c:v>
                </c:pt>
                <c:pt idx="34">
                  <c:v>Nov
1996</c:v>
                </c:pt>
                <c:pt idx="35">
                  <c:v>Dec
1996</c:v>
                </c:pt>
                <c:pt idx="36">
                  <c:v>Jan
1997</c:v>
                </c:pt>
                <c:pt idx="37">
                  <c:v>Feb
1997</c:v>
                </c:pt>
                <c:pt idx="38">
                  <c:v>Mar
1997</c:v>
                </c:pt>
                <c:pt idx="39">
                  <c:v>Apr
1997</c:v>
                </c:pt>
                <c:pt idx="40">
                  <c:v>May
1997</c:v>
                </c:pt>
                <c:pt idx="41">
                  <c:v>Jun
1997</c:v>
                </c:pt>
                <c:pt idx="42">
                  <c:v>Jul
1997</c:v>
                </c:pt>
                <c:pt idx="43">
                  <c:v>Aug
1997</c:v>
                </c:pt>
                <c:pt idx="44">
                  <c:v>Sep
1997</c:v>
                </c:pt>
                <c:pt idx="45">
                  <c:v>Oct
1997</c:v>
                </c:pt>
                <c:pt idx="46">
                  <c:v>Nov
1997</c:v>
                </c:pt>
                <c:pt idx="47">
                  <c:v>Dec
1997</c:v>
                </c:pt>
                <c:pt idx="48">
                  <c:v>Jan
1998</c:v>
                </c:pt>
                <c:pt idx="49">
                  <c:v>Feb
1998</c:v>
                </c:pt>
                <c:pt idx="50">
                  <c:v>Mar
1998</c:v>
                </c:pt>
                <c:pt idx="51">
                  <c:v>Apr
1998</c:v>
                </c:pt>
                <c:pt idx="52">
                  <c:v>May
1998</c:v>
                </c:pt>
                <c:pt idx="53">
                  <c:v>Jun
1998</c:v>
                </c:pt>
                <c:pt idx="54">
                  <c:v>Jul
1998</c:v>
                </c:pt>
                <c:pt idx="55">
                  <c:v>Aug
1998</c:v>
                </c:pt>
                <c:pt idx="56">
                  <c:v>Sep
1998</c:v>
                </c:pt>
                <c:pt idx="57">
                  <c:v>Oct
1998</c:v>
                </c:pt>
                <c:pt idx="58">
                  <c:v>Nov
1998</c:v>
                </c:pt>
                <c:pt idx="59">
                  <c:v>Dec
1998</c:v>
                </c:pt>
                <c:pt idx="60">
                  <c:v>Jan
1999</c:v>
                </c:pt>
                <c:pt idx="61">
                  <c:v>Feb
1999</c:v>
                </c:pt>
                <c:pt idx="62">
                  <c:v>Mar
1999</c:v>
                </c:pt>
                <c:pt idx="63">
                  <c:v>Apr
1999</c:v>
                </c:pt>
                <c:pt idx="64">
                  <c:v>May
1999</c:v>
                </c:pt>
                <c:pt idx="65">
                  <c:v>Jun
1999</c:v>
                </c:pt>
                <c:pt idx="66">
                  <c:v>Jul
1999</c:v>
                </c:pt>
                <c:pt idx="67">
                  <c:v>Aug
1999</c:v>
                </c:pt>
                <c:pt idx="68">
                  <c:v>Sep
1999</c:v>
                </c:pt>
                <c:pt idx="69">
                  <c:v>Oct
1999</c:v>
                </c:pt>
                <c:pt idx="70">
                  <c:v>Nov
1999</c:v>
                </c:pt>
                <c:pt idx="71">
                  <c:v>Dec
1999</c:v>
                </c:pt>
                <c:pt idx="72">
                  <c:v>Jan
2000</c:v>
                </c:pt>
                <c:pt idx="73">
                  <c:v>Feb
2000</c:v>
                </c:pt>
                <c:pt idx="74">
                  <c:v>Mar
2000</c:v>
                </c:pt>
                <c:pt idx="75">
                  <c:v>Apr
2000</c:v>
                </c:pt>
                <c:pt idx="76">
                  <c:v>May
2000</c:v>
                </c:pt>
                <c:pt idx="77">
                  <c:v>Jun
2000</c:v>
                </c:pt>
                <c:pt idx="78">
                  <c:v>Jul
2000</c:v>
                </c:pt>
                <c:pt idx="79">
                  <c:v>Aug
2000</c:v>
                </c:pt>
                <c:pt idx="80">
                  <c:v>Sep
2000</c:v>
                </c:pt>
                <c:pt idx="81">
                  <c:v>Oct
2000</c:v>
                </c:pt>
                <c:pt idx="82">
                  <c:v>Nov
2000</c:v>
                </c:pt>
                <c:pt idx="83">
                  <c:v>Dec
2000</c:v>
                </c:pt>
                <c:pt idx="84">
                  <c:v>Jan
2001</c:v>
                </c:pt>
                <c:pt idx="85">
                  <c:v>Feb
2001</c:v>
                </c:pt>
                <c:pt idx="86">
                  <c:v>Mar
2001</c:v>
                </c:pt>
                <c:pt idx="87">
                  <c:v>Apr
2001</c:v>
                </c:pt>
                <c:pt idx="88">
                  <c:v>May
2001</c:v>
                </c:pt>
                <c:pt idx="89">
                  <c:v>Jun
2001</c:v>
                </c:pt>
                <c:pt idx="90">
                  <c:v>Jul
2001</c:v>
                </c:pt>
                <c:pt idx="91">
                  <c:v>Aug
2001</c:v>
                </c:pt>
                <c:pt idx="92">
                  <c:v>Sep
2001</c:v>
                </c:pt>
                <c:pt idx="93">
                  <c:v>Oct
2001</c:v>
                </c:pt>
                <c:pt idx="94">
                  <c:v>Nov
2001</c:v>
                </c:pt>
                <c:pt idx="95">
                  <c:v>Dec
2001</c:v>
                </c:pt>
                <c:pt idx="96">
                  <c:v>Jan
2002</c:v>
                </c:pt>
                <c:pt idx="97">
                  <c:v>Feb
2002</c:v>
                </c:pt>
                <c:pt idx="98">
                  <c:v>Mar
2002</c:v>
                </c:pt>
                <c:pt idx="99">
                  <c:v>Apr
2002</c:v>
                </c:pt>
                <c:pt idx="100">
                  <c:v>May
2002</c:v>
                </c:pt>
                <c:pt idx="101">
                  <c:v>Jun
2002</c:v>
                </c:pt>
                <c:pt idx="102">
                  <c:v>Jul
2002</c:v>
                </c:pt>
                <c:pt idx="103">
                  <c:v>Aug
2002</c:v>
                </c:pt>
                <c:pt idx="104">
                  <c:v>Sep
2002</c:v>
                </c:pt>
                <c:pt idx="105">
                  <c:v>Oct
2002</c:v>
                </c:pt>
                <c:pt idx="106">
                  <c:v>Nov
2002</c:v>
                </c:pt>
                <c:pt idx="107">
                  <c:v>Dec
2002</c:v>
                </c:pt>
                <c:pt idx="108">
                  <c:v>Jan
2003</c:v>
                </c:pt>
                <c:pt idx="109">
                  <c:v>Feb
2003</c:v>
                </c:pt>
                <c:pt idx="110">
                  <c:v>Mar
2003</c:v>
                </c:pt>
                <c:pt idx="111">
                  <c:v>Apr
2003</c:v>
                </c:pt>
                <c:pt idx="112">
                  <c:v>May
2003</c:v>
                </c:pt>
                <c:pt idx="113">
                  <c:v>Jun
2003</c:v>
                </c:pt>
                <c:pt idx="114">
                  <c:v>Jul
2003</c:v>
                </c:pt>
                <c:pt idx="115">
                  <c:v>Aug
2003</c:v>
                </c:pt>
                <c:pt idx="116">
                  <c:v>Sep
2003</c:v>
                </c:pt>
                <c:pt idx="117">
                  <c:v>Oct
2003</c:v>
                </c:pt>
                <c:pt idx="118">
                  <c:v>Nov
2003</c:v>
                </c:pt>
                <c:pt idx="119">
                  <c:v>Dec
2003</c:v>
                </c:pt>
                <c:pt idx="120">
                  <c:v>Jan
2004</c:v>
                </c:pt>
                <c:pt idx="121">
                  <c:v>Feb
2004</c:v>
                </c:pt>
                <c:pt idx="122">
                  <c:v>Mar
2004</c:v>
                </c:pt>
                <c:pt idx="123">
                  <c:v>Apr
2004</c:v>
                </c:pt>
                <c:pt idx="124">
                  <c:v>May
2004</c:v>
                </c:pt>
                <c:pt idx="125">
                  <c:v>Jun
2004</c:v>
                </c:pt>
                <c:pt idx="126">
                  <c:v>Jul
2004</c:v>
                </c:pt>
                <c:pt idx="127">
                  <c:v>Aug
2004</c:v>
                </c:pt>
                <c:pt idx="128">
                  <c:v>Sep
2004</c:v>
                </c:pt>
                <c:pt idx="129">
                  <c:v>Oct
2004</c:v>
                </c:pt>
                <c:pt idx="130">
                  <c:v>Nov
2004</c:v>
                </c:pt>
                <c:pt idx="131">
                  <c:v>Dec
2004</c:v>
                </c:pt>
                <c:pt idx="132">
                  <c:v>Jan
2005</c:v>
                </c:pt>
                <c:pt idx="133">
                  <c:v>Feb
2005</c:v>
                </c:pt>
                <c:pt idx="134">
                  <c:v>Mar
2005</c:v>
                </c:pt>
                <c:pt idx="135">
                  <c:v>Apr
2005</c:v>
                </c:pt>
                <c:pt idx="136">
                  <c:v>May
2005</c:v>
                </c:pt>
                <c:pt idx="137">
                  <c:v>Jun
2005</c:v>
                </c:pt>
                <c:pt idx="138">
                  <c:v>Jul
2005</c:v>
                </c:pt>
                <c:pt idx="139">
                  <c:v>Aug
2005</c:v>
                </c:pt>
                <c:pt idx="140">
                  <c:v>Sep
2005</c:v>
                </c:pt>
                <c:pt idx="141">
                  <c:v>Oct
2005</c:v>
                </c:pt>
                <c:pt idx="142">
                  <c:v>Nov
2005</c:v>
                </c:pt>
                <c:pt idx="143">
                  <c:v>Dec
2005</c:v>
                </c:pt>
                <c:pt idx="144">
                  <c:v>Jan
2006</c:v>
                </c:pt>
                <c:pt idx="145">
                  <c:v>Feb
2006</c:v>
                </c:pt>
                <c:pt idx="146">
                  <c:v>Mar
2006</c:v>
                </c:pt>
                <c:pt idx="147">
                  <c:v>Apr
2006</c:v>
                </c:pt>
                <c:pt idx="148">
                  <c:v>May
2006</c:v>
                </c:pt>
                <c:pt idx="149">
                  <c:v>Jun
2006</c:v>
                </c:pt>
                <c:pt idx="150">
                  <c:v>Jul
2006</c:v>
                </c:pt>
                <c:pt idx="151">
                  <c:v>Aug
2006</c:v>
                </c:pt>
                <c:pt idx="152">
                  <c:v>Sep
2006</c:v>
                </c:pt>
                <c:pt idx="153">
                  <c:v>Oct
2006</c:v>
                </c:pt>
                <c:pt idx="154">
                  <c:v>Nov
2006</c:v>
                </c:pt>
                <c:pt idx="155">
                  <c:v>Dec
2006</c:v>
                </c:pt>
                <c:pt idx="156">
                  <c:v>Jan
2007</c:v>
                </c:pt>
                <c:pt idx="157">
                  <c:v>Feb
2007</c:v>
                </c:pt>
                <c:pt idx="158">
                  <c:v>Mar
2007</c:v>
                </c:pt>
                <c:pt idx="159">
                  <c:v>Apr
2007</c:v>
                </c:pt>
                <c:pt idx="160">
                  <c:v>May
2007</c:v>
                </c:pt>
                <c:pt idx="161">
                  <c:v>Jun
2007</c:v>
                </c:pt>
                <c:pt idx="162">
                  <c:v>Jul
2007</c:v>
                </c:pt>
                <c:pt idx="163">
                  <c:v>Aug
2007</c:v>
                </c:pt>
                <c:pt idx="164">
                  <c:v>Sep
2007</c:v>
                </c:pt>
                <c:pt idx="165">
                  <c:v>Oct
2007</c:v>
                </c:pt>
                <c:pt idx="166">
                  <c:v>Nov
2007</c:v>
                </c:pt>
                <c:pt idx="167">
                  <c:v>Dec
2007</c:v>
                </c:pt>
                <c:pt idx="168">
                  <c:v>Jan
2008</c:v>
                </c:pt>
                <c:pt idx="169">
                  <c:v>Feb
2008</c:v>
                </c:pt>
                <c:pt idx="170">
                  <c:v>Mar
2008</c:v>
                </c:pt>
                <c:pt idx="171">
                  <c:v>Apr
2008</c:v>
                </c:pt>
                <c:pt idx="172">
                  <c:v>May
2008</c:v>
                </c:pt>
                <c:pt idx="173">
                  <c:v>Jun
2008</c:v>
                </c:pt>
                <c:pt idx="174">
                  <c:v>Jul
2008</c:v>
                </c:pt>
                <c:pt idx="175">
                  <c:v>Aug
2008</c:v>
                </c:pt>
                <c:pt idx="176">
                  <c:v>Sep
2008</c:v>
                </c:pt>
                <c:pt idx="177">
                  <c:v>Oct
2008</c:v>
                </c:pt>
                <c:pt idx="178">
                  <c:v>Nov
2008</c:v>
                </c:pt>
                <c:pt idx="179">
                  <c:v>Dec
2008</c:v>
                </c:pt>
                <c:pt idx="180">
                  <c:v>Jan
2009</c:v>
                </c:pt>
                <c:pt idx="181">
                  <c:v>Feb
2009</c:v>
                </c:pt>
                <c:pt idx="182">
                  <c:v>Mar
2009</c:v>
                </c:pt>
                <c:pt idx="183">
                  <c:v>Apr
2009</c:v>
                </c:pt>
                <c:pt idx="184">
                  <c:v>May
2009</c:v>
                </c:pt>
                <c:pt idx="185">
                  <c:v>Jun
2009</c:v>
                </c:pt>
                <c:pt idx="186">
                  <c:v>Jul
2009</c:v>
                </c:pt>
                <c:pt idx="187">
                  <c:v>Aug
2009</c:v>
                </c:pt>
                <c:pt idx="188">
                  <c:v>Sep
2009</c:v>
                </c:pt>
                <c:pt idx="189">
                  <c:v>Oct
2009</c:v>
                </c:pt>
                <c:pt idx="190">
                  <c:v>Nov
2009</c:v>
                </c:pt>
                <c:pt idx="191">
                  <c:v>Dec
2009</c:v>
                </c:pt>
                <c:pt idx="192">
                  <c:v>Jan
2010</c:v>
                </c:pt>
                <c:pt idx="193">
                  <c:v>Feb
2010</c:v>
                </c:pt>
                <c:pt idx="194">
                  <c:v>Mar
2010</c:v>
                </c:pt>
                <c:pt idx="195">
                  <c:v>Apr
2010</c:v>
                </c:pt>
                <c:pt idx="196">
                  <c:v>May
2010</c:v>
                </c:pt>
                <c:pt idx="197">
                  <c:v>Jun
2010</c:v>
                </c:pt>
                <c:pt idx="198">
                  <c:v>Jul
2010</c:v>
                </c:pt>
                <c:pt idx="199">
                  <c:v>Aug
2010</c:v>
                </c:pt>
                <c:pt idx="200">
                  <c:v>Sep
2010</c:v>
                </c:pt>
                <c:pt idx="201">
                  <c:v>Oct
2010</c:v>
                </c:pt>
                <c:pt idx="202">
                  <c:v>Nov
2010</c:v>
                </c:pt>
                <c:pt idx="203">
                  <c:v>Dec
2010</c:v>
                </c:pt>
                <c:pt idx="204">
                  <c:v>Jan
2011</c:v>
                </c:pt>
                <c:pt idx="205">
                  <c:v>Feb
2011</c:v>
                </c:pt>
                <c:pt idx="206">
                  <c:v>Mar
2011</c:v>
                </c:pt>
                <c:pt idx="207">
                  <c:v>Apr
2011</c:v>
                </c:pt>
                <c:pt idx="208">
                  <c:v>May
2011</c:v>
                </c:pt>
                <c:pt idx="209">
                  <c:v>Jun
2011</c:v>
                </c:pt>
                <c:pt idx="210">
                  <c:v>Jul
2011</c:v>
                </c:pt>
                <c:pt idx="211">
                  <c:v>Aug
2011</c:v>
                </c:pt>
                <c:pt idx="212">
                  <c:v>Sep
2011</c:v>
                </c:pt>
                <c:pt idx="213">
                  <c:v>Oct
2011</c:v>
                </c:pt>
                <c:pt idx="214">
                  <c:v>Nov
2011</c:v>
                </c:pt>
                <c:pt idx="215">
                  <c:v>Dec
2011</c:v>
                </c:pt>
                <c:pt idx="216">
                  <c:v>Jan
2012</c:v>
                </c:pt>
                <c:pt idx="217">
                  <c:v>Feb
2012</c:v>
                </c:pt>
                <c:pt idx="218">
                  <c:v>Mar
2012</c:v>
                </c:pt>
                <c:pt idx="219">
                  <c:v>Apr
2012</c:v>
                </c:pt>
                <c:pt idx="220">
                  <c:v>May
2012</c:v>
                </c:pt>
                <c:pt idx="221">
                  <c:v>Jun
2012</c:v>
                </c:pt>
                <c:pt idx="222">
                  <c:v>Jul
2012</c:v>
                </c:pt>
                <c:pt idx="223">
                  <c:v>Aug
2012</c:v>
                </c:pt>
                <c:pt idx="224">
                  <c:v>Sep
2012</c:v>
                </c:pt>
                <c:pt idx="225">
                  <c:v>Oct
2012</c:v>
                </c:pt>
                <c:pt idx="226">
                  <c:v>Nov
2012</c:v>
                </c:pt>
                <c:pt idx="227">
                  <c:v>Dec
2012</c:v>
                </c:pt>
                <c:pt idx="228">
                  <c:v>Jan
2013</c:v>
                </c:pt>
                <c:pt idx="229">
                  <c:v>Feb
2013</c:v>
                </c:pt>
                <c:pt idx="230">
                  <c:v>Mar
2013</c:v>
                </c:pt>
                <c:pt idx="231">
                  <c:v>Apr
2013</c:v>
                </c:pt>
                <c:pt idx="232">
                  <c:v>May
2013</c:v>
                </c:pt>
                <c:pt idx="233">
                  <c:v>Jun
2013</c:v>
                </c:pt>
                <c:pt idx="234">
                  <c:v>Jul
2013</c:v>
                </c:pt>
                <c:pt idx="235">
                  <c:v>Aug
2013</c:v>
                </c:pt>
                <c:pt idx="236">
                  <c:v>Sep
2013</c:v>
                </c:pt>
                <c:pt idx="237">
                  <c:v>Oct
2013</c:v>
                </c:pt>
                <c:pt idx="238">
                  <c:v>Nov
2013</c:v>
                </c:pt>
                <c:pt idx="239">
                  <c:v>Dec
2013</c:v>
                </c:pt>
                <c:pt idx="240">
                  <c:v>Jan
2014</c:v>
                </c:pt>
                <c:pt idx="241">
                  <c:v>Feb
2014</c:v>
                </c:pt>
                <c:pt idx="242">
                  <c:v>Mar
2014</c:v>
                </c:pt>
                <c:pt idx="243">
                  <c:v>Apr
2014</c:v>
                </c:pt>
                <c:pt idx="244">
                  <c:v>May
2014</c:v>
                </c:pt>
                <c:pt idx="245">
                  <c:v>Jun
2014</c:v>
                </c:pt>
                <c:pt idx="246">
                  <c:v>Jul
2014</c:v>
                </c:pt>
                <c:pt idx="247">
                  <c:v>Aug
2014</c:v>
                </c:pt>
                <c:pt idx="248">
                  <c:v>Sep
2014</c:v>
                </c:pt>
                <c:pt idx="249">
                  <c:v>Oct
2014</c:v>
                </c:pt>
                <c:pt idx="250">
                  <c:v>Nov
2014</c:v>
                </c:pt>
                <c:pt idx="251">
                  <c:v>Dec
2014</c:v>
                </c:pt>
                <c:pt idx="252">
                  <c:v>Jan
2015</c:v>
                </c:pt>
                <c:pt idx="253">
                  <c:v>Feb
2015</c:v>
                </c:pt>
                <c:pt idx="254">
                  <c:v>Mar
2015</c:v>
                </c:pt>
                <c:pt idx="255">
                  <c:v>Apr
2015</c:v>
                </c:pt>
                <c:pt idx="256">
                  <c:v>May
2015</c:v>
                </c:pt>
                <c:pt idx="257">
                  <c:v>Jun
2015</c:v>
                </c:pt>
                <c:pt idx="258">
                  <c:v>Jul
2015</c:v>
                </c:pt>
                <c:pt idx="259">
                  <c:v>Aug
2015</c:v>
                </c:pt>
                <c:pt idx="260">
                  <c:v>Sep
2015</c:v>
                </c:pt>
                <c:pt idx="261">
                  <c:v>Oct
2015</c:v>
                </c:pt>
                <c:pt idx="262">
                  <c:v>Nov
2015</c:v>
                </c:pt>
                <c:pt idx="263">
                  <c:v>Dec
2015</c:v>
                </c:pt>
                <c:pt idx="264">
                  <c:v>Jan
2016</c:v>
                </c:pt>
                <c:pt idx="265">
                  <c:v>Feb
2016</c:v>
                </c:pt>
                <c:pt idx="266">
                  <c:v>Mar
2016</c:v>
                </c:pt>
                <c:pt idx="267">
                  <c:v>Apr
2016</c:v>
                </c:pt>
                <c:pt idx="268">
                  <c:v>May
2016</c:v>
                </c:pt>
                <c:pt idx="269">
                  <c:v>Jun
2016</c:v>
                </c:pt>
                <c:pt idx="270">
                  <c:v>Jul
2016</c:v>
                </c:pt>
                <c:pt idx="271">
                  <c:v>Aug
2016</c:v>
                </c:pt>
                <c:pt idx="272">
                  <c:v>Sep
2016</c:v>
                </c:pt>
                <c:pt idx="273">
                  <c:v>Oct
2016</c:v>
                </c:pt>
                <c:pt idx="274">
                  <c:v>Nov
2016</c:v>
                </c:pt>
                <c:pt idx="275">
                  <c:v>Dec
2016</c:v>
                </c:pt>
                <c:pt idx="276">
                  <c:v>Jan
2017</c:v>
                </c:pt>
              </c:strCache>
            </c:strRef>
          </c:cat>
          <c:val>
            <c:numRef>
              <c:f>'BLS Data Series'!$B$16:$JR$16</c:f>
              <c:numCache>
                <c:formatCode>0.0</c:formatCode>
                <c:ptCount val="277"/>
                <c:pt idx="0">
                  <c:v>11.180535832623308</c:v>
                </c:pt>
                <c:pt idx="1">
                  <c:v>10.875722712141563</c:v>
                </c:pt>
                <c:pt idx="2">
                  <c:v>10.861412268709746</c:v>
                </c:pt>
                <c:pt idx="3">
                  <c:v>10.904361890468246</c:v>
                </c:pt>
                <c:pt idx="4">
                  <c:v>10.411106736083767</c:v>
                </c:pt>
                <c:pt idx="5">
                  <c:v>10.252263196797495</c:v>
                </c:pt>
                <c:pt idx="6">
                  <c:v>10.38778938143577</c:v>
                </c:pt>
                <c:pt idx="7">
                  <c:v>10.162133815024692</c:v>
                </c:pt>
                <c:pt idx="8">
                  <c:v>10.00327427511187</c:v>
                </c:pt>
                <c:pt idx="9">
                  <c:v>9.8036365750497811</c:v>
                </c:pt>
                <c:pt idx="10">
                  <c:v>9.6275974190926181</c:v>
                </c:pt>
                <c:pt idx="11">
                  <c:v>9.554301792655334</c:v>
                </c:pt>
                <c:pt idx="12">
                  <c:v>9.5517601648431381</c:v>
                </c:pt>
                <c:pt idx="13">
                  <c:v>9.3811882983584916</c:v>
                </c:pt>
                <c:pt idx="14">
                  <c:v>9.4167965493493782</c:v>
                </c:pt>
                <c:pt idx="15">
                  <c:v>9.5086692643075459</c:v>
                </c:pt>
                <c:pt idx="16">
                  <c:v>9.5580431780184636</c:v>
                </c:pt>
                <c:pt idx="17">
                  <c:v>9.4721230670805738</c:v>
                </c:pt>
                <c:pt idx="18">
                  <c:v>9.4512637474246244</c:v>
                </c:pt>
                <c:pt idx="19">
                  <c:v>9.4612723805103727</c:v>
                </c:pt>
                <c:pt idx="20">
                  <c:v>9.4983582370213941</c:v>
                </c:pt>
                <c:pt idx="21">
                  <c:v>9.4148244473342011</c:v>
                </c:pt>
                <c:pt idx="22">
                  <c:v>9.4159955427240032</c:v>
                </c:pt>
                <c:pt idx="23">
                  <c:v>9.5943279634006196</c:v>
                </c:pt>
                <c:pt idx="24">
                  <c:v>9.4707520891364911</c:v>
                </c:pt>
                <c:pt idx="25">
                  <c:v>9.3781781724021034</c:v>
                </c:pt>
                <c:pt idx="26">
                  <c:v>9.2526767367244673</c:v>
                </c:pt>
                <c:pt idx="27">
                  <c:v>9.2974537287000842</c:v>
                </c:pt>
                <c:pt idx="28">
                  <c:v>9.2572759356828129</c:v>
                </c:pt>
                <c:pt idx="29">
                  <c:v>9.1077479754178388</c:v>
                </c:pt>
                <c:pt idx="30">
                  <c:v>9.1021702861970937</c:v>
                </c:pt>
                <c:pt idx="31">
                  <c:v>8.8470773751926313</c:v>
                </c:pt>
                <c:pt idx="32">
                  <c:v>8.8149286812283272</c:v>
                </c:pt>
                <c:pt idx="33">
                  <c:v>8.8550760788226484</c:v>
                </c:pt>
                <c:pt idx="34">
                  <c:v>8.9346932084642958</c:v>
                </c:pt>
                <c:pt idx="35">
                  <c:v>8.8283740133056661</c:v>
                </c:pt>
                <c:pt idx="36">
                  <c:v>8.6853474352495716</c:v>
                </c:pt>
                <c:pt idx="37">
                  <c:v>8.7145845488309881</c:v>
                </c:pt>
                <c:pt idx="38">
                  <c:v>8.5620034052213398</c:v>
                </c:pt>
                <c:pt idx="39">
                  <c:v>8.3500699032709047</c:v>
                </c:pt>
                <c:pt idx="40">
                  <c:v>8.3888224513335086</c:v>
                </c:pt>
                <c:pt idx="41">
                  <c:v>8.3055819292303763</c:v>
                </c:pt>
                <c:pt idx="42">
                  <c:v>8.1822746850931107</c:v>
                </c:pt>
                <c:pt idx="43">
                  <c:v>8.0792154810975916</c:v>
                </c:pt>
                <c:pt idx="44">
                  <c:v>8.1209234617803556</c:v>
                </c:pt>
                <c:pt idx="45">
                  <c:v>7.9388989073936562</c:v>
                </c:pt>
                <c:pt idx="46">
                  <c:v>7.8695183093228405</c:v>
                </c:pt>
                <c:pt idx="47">
                  <c:v>7.9213083335094874</c:v>
                </c:pt>
                <c:pt idx="48">
                  <c:v>7.9549375110015843</c:v>
                </c:pt>
                <c:pt idx="49">
                  <c:v>7.8337701868605736</c:v>
                </c:pt>
                <c:pt idx="50">
                  <c:v>7.965610401305792</c:v>
                </c:pt>
                <c:pt idx="51">
                  <c:v>7.6259671503298341</c:v>
                </c:pt>
                <c:pt idx="52">
                  <c:v>7.5586183594602394</c:v>
                </c:pt>
                <c:pt idx="53">
                  <c:v>7.7358397716647804</c:v>
                </c:pt>
                <c:pt idx="54">
                  <c:v>7.8004773939904517</c:v>
                </c:pt>
                <c:pt idx="55">
                  <c:v>7.8093754604584591</c:v>
                </c:pt>
                <c:pt idx="56">
                  <c:v>7.8316492203266739</c:v>
                </c:pt>
                <c:pt idx="57">
                  <c:v>7.7839333244842495</c:v>
                </c:pt>
                <c:pt idx="58">
                  <c:v>7.4628014186877838</c:v>
                </c:pt>
                <c:pt idx="59">
                  <c:v>7.3904905576042017</c:v>
                </c:pt>
                <c:pt idx="60">
                  <c:v>7.4330765644462069</c:v>
                </c:pt>
                <c:pt idx="61">
                  <c:v>7.4851154207722574</c:v>
                </c:pt>
                <c:pt idx="62">
                  <c:v>7.2641792398211509</c:v>
                </c:pt>
                <c:pt idx="63">
                  <c:v>7.5012001085315543</c:v>
                </c:pt>
                <c:pt idx="64">
                  <c:v>7.256751680093501</c:v>
                </c:pt>
                <c:pt idx="65">
                  <c:v>7.4573636956551903</c:v>
                </c:pt>
                <c:pt idx="66">
                  <c:v>7.323070938342271</c:v>
                </c:pt>
                <c:pt idx="67">
                  <c:v>7.2039343442412287</c:v>
                </c:pt>
                <c:pt idx="68">
                  <c:v>7.1298585836134807</c:v>
                </c:pt>
                <c:pt idx="69">
                  <c:v>7.0016171459109806</c:v>
                </c:pt>
                <c:pt idx="70">
                  <c:v>7.0223532913819717</c:v>
                </c:pt>
                <c:pt idx="71">
                  <c:v>6.9495265302169864</c:v>
                </c:pt>
                <c:pt idx="72">
                  <c:v>6.8295478580054443</c:v>
                </c:pt>
                <c:pt idx="73">
                  <c:v>7.0217950637788098</c:v>
                </c:pt>
                <c:pt idx="74">
                  <c:v>7.0838685997430719</c:v>
                </c:pt>
                <c:pt idx="75">
                  <c:v>6.7326181044850149</c:v>
                </c:pt>
                <c:pt idx="76">
                  <c:v>6.9106715812853858</c:v>
                </c:pt>
                <c:pt idx="77">
                  <c:v>6.7826607852747376</c:v>
                </c:pt>
                <c:pt idx="78">
                  <c:v>6.9369086893693597</c:v>
                </c:pt>
                <c:pt idx="79">
                  <c:v>6.9092122830440585</c:v>
                </c:pt>
                <c:pt idx="80">
                  <c:v>6.8165574138740839</c:v>
                </c:pt>
                <c:pt idx="81">
                  <c:v>6.752372206917661</c:v>
                </c:pt>
                <c:pt idx="82">
                  <c:v>6.7694542887015086</c:v>
                </c:pt>
                <c:pt idx="83">
                  <c:v>6.8911156367769744</c:v>
                </c:pt>
                <c:pt idx="84">
                  <c:v>7.0336907308317755</c:v>
                </c:pt>
                <c:pt idx="85">
                  <c:v>7.1894895867055144</c:v>
                </c:pt>
                <c:pt idx="86">
                  <c:v>7.0421870045405175</c:v>
                </c:pt>
                <c:pt idx="87">
                  <c:v>7.2799470549305099</c:v>
                </c:pt>
                <c:pt idx="88">
                  <c:v>7.2662581003016902</c:v>
                </c:pt>
                <c:pt idx="89">
                  <c:v>7.5144938308309799</c:v>
                </c:pt>
                <c:pt idx="90">
                  <c:v>7.473859716625153</c:v>
                </c:pt>
                <c:pt idx="91">
                  <c:v>8.0588997462614049</c:v>
                </c:pt>
                <c:pt idx="92">
                  <c:v>7.8880766797248363</c:v>
                </c:pt>
                <c:pt idx="93">
                  <c:v>8.3245394113337419</c:v>
                </c:pt>
                <c:pt idx="94">
                  <c:v>8.5602486056204743</c:v>
                </c:pt>
                <c:pt idx="95">
                  <c:v>8.7190188000697795</c:v>
                </c:pt>
                <c:pt idx="96">
                  <c:v>8.7331692291137024</c:v>
                </c:pt>
                <c:pt idx="97">
                  <c:v>8.5609736482320464</c:v>
                </c:pt>
                <c:pt idx="98">
                  <c:v>8.654471790124699</c:v>
                </c:pt>
                <c:pt idx="99">
                  <c:v>8.8446033723063735</c:v>
                </c:pt>
                <c:pt idx="100">
                  <c:v>8.8299513230904836</c:v>
                </c:pt>
                <c:pt idx="101">
                  <c:v>8.7976519983419585</c:v>
                </c:pt>
                <c:pt idx="102">
                  <c:v>8.8453057133311059</c:v>
                </c:pt>
                <c:pt idx="103">
                  <c:v>8.641637039215162</c:v>
                </c:pt>
                <c:pt idx="104">
                  <c:v>8.6116121646177088</c:v>
                </c:pt>
                <c:pt idx="105">
                  <c:v>8.5052389761124054</c:v>
                </c:pt>
                <c:pt idx="106">
                  <c:v>8.8486653224191123</c:v>
                </c:pt>
                <c:pt idx="107">
                  <c:v>8.826261586682083</c:v>
                </c:pt>
                <c:pt idx="108">
                  <c:v>8.7348657426163427</c:v>
                </c:pt>
                <c:pt idx="109">
                  <c:v>8.771068347710683</c:v>
                </c:pt>
                <c:pt idx="110">
                  <c:v>8.9467198452344672</c:v>
                </c:pt>
                <c:pt idx="111">
                  <c:v>8.8076859367235389</c:v>
                </c:pt>
                <c:pt idx="112">
                  <c:v>9.0985394223779004</c:v>
                </c:pt>
                <c:pt idx="113">
                  <c:v>9.2268570976837339</c:v>
                </c:pt>
                <c:pt idx="114">
                  <c:v>9.1621514470728158</c:v>
                </c:pt>
                <c:pt idx="115">
                  <c:v>9.0735415633779546</c:v>
                </c:pt>
                <c:pt idx="116">
                  <c:v>9.0861642948692545</c:v>
                </c:pt>
                <c:pt idx="117">
                  <c:v>8.9070215743748182</c:v>
                </c:pt>
                <c:pt idx="118">
                  <c:v>8.6515237504454454</c:v>
                </c:pt>
                <c:pt idx="119">
                  <c:v>8.5930896027049872</c:v>
                </c:pt>
                <c:pt idx="120">
                  <c:v>8.6662577253629358</c:v>
                </c:pt>
                <c:pt idx="121">
                  <c:v>8.5283806178569783</c:v>
                </c:pt>
                <c:pt idx="122">
                  <c:v>8.7684501845018445</c:v>
                </c:pt>
                <c:pt idx="123">
                  <c:v>8.4862082618450572</c:v>
                </c:pt>
                <c:pt idx="124">
                  <c:v>8.5326008194669516</c:v>
                </c:pt>
                <c:pt idx="125">
                  <c:v>8.5031688011149971</c:v>
                </c:pt>
                <c:pt idx="126">
                  <c:v>8.3995720464972798</c:v>
                </c:pt>
                <c:pt idx="127">
                  <c:v>8.4742650675095241</c:v>
                </c:pt>
                <c:pt idx="128">
                  <c:v>8.4393974203288593</c:v>
                </c:pt>
                <c:pt idx="129">
                  <c:v>8.7136604168027691</c:v>
                </c:pt>
                <c:pt idx="130">
                  <c:v>8.5108465176969492</c:v>
                </c:pt>
                <c:pt idx="131">
                  <c:v>8.41982118582035</c:v>
                </c:pt>
                <c:pt idx="132">
                  <c:v>8.3491808313891553</c:v>
                </c:pt>
                <c:pt idx="133">
                  <c:v>8.4444212558370069</c:v>
                </c:pt>
                <c:pt idx="134">
                  <c:v>8.3143752974075831</c:v>
                </c:pt>
                <c:pt idx="135">
                  <c:v>8.3004414437808354</c:v>
                </c:pt>
                <c:pt idx="136">
                  <c:v>8.0645580139191857</c:v>
                </c:pt>
                <c:pt idx="137">
                  <c:v>8.2519746212611675</c:v>
                </c:pt>
                <c:pt idx="138">
                  <c:v>8.0017359874076135</c:v>
                </c:pt>
                <c:pt idx="139">
                  <c:v>7.8645725522666119</c:v>
                </c:pt>
                <c:pt idx="140">
                  <c:v>8.0951827757125159</c:v>
                </c:pt>
                <c:pt idx="141">
                  <c:v>8.0299882576099719</c:v>
                </c:pt>
                <c:pt idx="142">
                  <c:v>7.9957128929579104</c:v>
                </c:pt>
                <c:pt idx="143">
                  <c:v>8.0289666458350784</c:v>
                </c:pt>
                <c:pt idx="144">
                  <c:v>7.7510987382232015</c:v>
                </c:pt>
                <c:pt idx="145">
                  <c:v>7.7696056370626581</c:v>
                </c:pt>
                <c:pt idx="146">
                  <c:v>7.6991735749465429</c:v>
                </c:pt>
                <c:pt idx="147">
                  <c:v>7.6086118251928019</c:v>
                </c:pt>
                <c:pt idx="148">
                  <c:v>7.4596670605764785</c:v>
                </c:pt>
                <c:pt idx="149">
                  <c:v>7.5134546386468477</c:v>
                </c:pt>
                <c:pt idx="150">
                  <c:v>7.7042223772553591</c:v>
                </c:pt>
                <c:pt idx="151">
                  <c:v>7.6863666247518623</c:v>
                </c:pt>
                <c:pt idx="152">
                  <c:v>7.3646435699298909</c:v>
                </c:pt>
                <c:pt idx="153">
                  <c:v>7.3896334818270466</c:v>
                </c:pt>
                <c:pt idx="154">
                  <c:v>7.4352516155294355</c:v>
                </c:pt>
                <c:pt idx="155">
                  <c:v>7.0976693270197684</c:v>
                </c:pt>
                <c:pt idx="156">
                  <c:v>7.3720266412940054</c:v>
                </c:pt>
                <c:pt idx="157">
                  <c:v>7.377179131074457</c:v>
                </c:pt>
                <c:pt idx="158">
                  <c:v>7.1667850979595977</c:v>
                </c:pt>
                <c:pt idx="159">
                  <c:v>7.4057584796697808</c:v>
                </c:pt>
                <c:pt idx="160">
                  <c:v>7.4436366865857213</c:v>
                </c:pt>
                <c:pt idx="161">
                  <c:v>7.4959784164460599</c:v>
                </c:pt>
                <c:pt idx="162">
                  <c:v>7.5327490161035797</c:v>
                </c:pt>
                <c:pt idx="163">
                  <c:v>7.5481037721480426</c:v>
                </c:pt>
                <c:pt idx="164">
                  <c:v>7.5364811208618905</c:v>
                </c:pt>
                <c:pt idx="165">
                  <c:v>7.356460469102104</c:v>
                </c:pt>
                <c:pt idx="166">
                  <c:v>7.5011199939425683</c:v>
                </c:pt>
                <c:pt idx="167">
                  <c:v>7.7578432918177516</c:v>
                </c:pt>
                <c:pt idx="168">
                  <c:v>7.8856452435041442</c:v>
                </c:pt>
                <c:pt idx="169">
                  <c:v>7.7251376332137989</c:v>
                </c:pt>
                <c:pt idx="170">
                  <c:v>7.9053875152875319</c:v>
                </c:pt>
                <c:pt idx="171">
                  <c:v>7.804317926587677</c:v>
                </c:pt>
                <c:pt idx="172">
                  <c:v>8.322756575392388</c:v>
                </c:pt>
                <c:pt idx="173">
                  <c:v>8.4801748282488294</c:v>
                </c:pt>
                <c:pt idx="174">
                  <c:v>8.7527901085947892</c:v>
                </c:pt>
                <c:pt idx="175">
                  <c:v>8.9995801031567471</c:v>
                </c:pt>
                <c:pt idx="176">
                  <c:v>9.1702509970386235</c:v>
                </c:pt>
                <c:pt idx="177">
                  <c:v>9.4817778333437523</c:v>
                </c:pt>
                <c:pt idx="178">
                  <c:v>9.9706360114956887</c:v>
                </c:pt>
                <c:pt idx="179">
                  <c:v>10.442512149719526</c:v>
                </c:pt>
                <c:pt idx="180">
                  <c:v>11.109443589839794</c:v>
                </c:pt>
                <c:pt idx="181">
                  <c:v>11.560675595516843</c:v>
                </c:pt>
                <c:pt idx="182">
                  <c:v>12.025134425409529</c:v>
                </c:pt>
                <c:pt idx="183">
                  <c:v>12.328903737315814</c:v>
                </c:pt>
                <c:pt idx="184">
                  <c:v>12.744738168266629</c:v>
                </c:pt>
                <c:pt idx="185">
                  <c:v>12.834321147524653</c:v>
                </c:pt>
                <c:pt idx="186">
                  <c:v>12.836983271549173</c:v>
                </c:pt>
                <c:pt idx="187">
                  <c:v>12.792893045587537</c:v>
                </c:pt>
                <c:pt idx="188">
                  <c:v>13.11711395954336</c:v>
                </c:pt>
                <c:pt idx="189">
                  <c:v>13.364124516540873</c:v>
                </c:pt>
                <c:pt idx="190">
                  <c:v>13.270909955215291</c:v>
                </c:pt>
                <c:pt idx="191">
                  <c:v>13.361205797974852</c:v>
                </c:pt>
                <c:pt idx="192">
                  <c:v>13.164728463362312</c:v>
                </c:pt>
                <c:pt idx="193">
                  <c:v>13.274131370782017</c:v>
                </c:pt>
                <c:pt idx="194">
                  <c:v>13.251264481359451</c:v>
                </c:pt>
                <c:pt idx="195">
                  <c:v>13.229513813187156</c:v>
                </c:pt>
                <c:pt idx="196">
                  <c:v>12.927492730513086</c:v>
                </c:pt>
                <c:pt idx="197">
                  <c:v>12.777307632032597</c:v>
                </c:pt>
                <c:pt idx="198">
                  <c:v>12.787462559372376</c:v>
                </c:pt>
                <c:pt idx="199">
                  <c:v>12.918194138256215</c:v>
                </c:pt>
                <c:pt idx="200">
                  <c:v>13.010702362008175</c:v>
                </c:pt>
                <c:pt idx="201">
                  <c:v>13.00930441959931</c:v>
                </c:pt>
                <c:pt idx="202">
                  <c:v>13.263924844205182</c:v>
                </c:pt>
                <c:pt idx="203">
                  <c:v>12.980303721241121</c:v>
                </c:pt>
                <c:pt idx="204">
                  <c:v>12.824365355119417</c:v>
                </c:pt>
                <c:pt idx="205">
                  <c:v>12.662589910027318</c:v>
                </c:pt>
                <c:pt idx="206">
                  <c:v>12.67268281395596</c:v>
                </c:pt>
                <c:pt idx="207">
                  <c:v>12.802348825587206</c:v>
                </c:pt>
                <c:pt idx="208">
                  <c:v>12.608282008912925</c:v>
                </c:pt>
                <c:pt idx="209">
                  <c:v>12.811434647984237</c:v>
                </c:pt>
                <c:pt idx="210">
                  <c:v>12.688281049555384</c:v>
                </c:pt>
                <c:pt idx="211">
                  <c:v>12.657982936282556</c:v>
                </c:pt>
                <c:pt idx="212">
                  <c:v>12.600300511867724</c:v>
                </c:pt>
                <c:pt idx="213">
                  <c:v>12.459384452274783</c:v>
                </c:pt>
                <c:pt idx="214">
                  <c:v>12.348598956842144</c:v>
                </c:pt>
                <c:pt idx="215">
                  <c:v>12.110929527563966</c:v>
                </c:pt>
                <c:pt idx="216">
                  <c:v>11.908613523804783</c:v>
                </c:pt>
                <c:pt idx="217">
                  <c:v>11.892724494739326</c:v>
                </c:pt>
                <c:pt idx="218">
                  <c:v>11.806818957969835</c:v>
                </c:pt>
                <c:pt idx="219">
                  <c:v>11.84809686216772</c:v>
                </c:pt>
                <c:pt idx="220">
                  <c:v>11.7691949744067</c:v>
                </c:pt>
                <c:pt idx="221">
                  <c:v>11.912376969569493</c:v>
                </c:pt>
                <c:pt idx="222">
                  <c:v>11.873854233761087</c:v>
                </c:pt>
                <c:pt idx="223">
                  <c:v>12.042726272454164</c:v>
                </c:pt>
                <c:pt idx="224">
                  <c:v>11.688079171734259</c:v>
                </c:pt>
                <c:pt idx="225">
                  <c:v>11.520310909595633</c:v>
                </c:pt>
                <c:pt idx="226">
                  <c:v>11.616133587386154</c:v>
                </c:pt>
                <c:pt idx="227">
                  <c:v>11.718692256522703</c:v>
                </c:pt>
                <c:pt idx="228">
                  <c:v>11.762712699762195</c:v>
                </c:pt>
                <c:pt idx="229">
                  <c:v>11.556405825722043</c:v>
                </c:pt>
                <c:pt idx="230">
                  <c:v>11.354808382196492</c:v>
                </c:pt>
                <c:pt idx="231">
                  <c:v>11.24872531751182</c:v>
                </c:pt>
                <c:pt idx="232">
                  <c:v>11.282623711085895</c:v>
                </c:pt>
                <c:pt idx="233">
                  <c:v>11.290849169926387</c:v>
                </c:pt>
                <c:pt idx="234">
                  <c:v>11.014717942077777</c:v>
                </c:pt>
                <c:pt idx="235">
                  <c:v>10.855289575289575</c:v>
                </c:pt>
                <c:pt idx="236">
                  <c:v>10.747360422085343</c:v>
                </c:pt>
                <c:pt idx="237">
                  <c:v>10.680892096177175</c:v>
                </c:pt>
                <c:pt idx="238">
                  <c:v>10.244484049853135</c:v>
                </c:pt>
                <c:pt idx="239">
                  <c:v>10.254279850445501</c:v>
                </c:pt>
                <c:pt idx="240">
                  <c:v>10.261565682186561</c:v>
                </c:pt>
                <c:pt idx="241">
                  <c:v>10.151891366403092</c:v>
                </c:pt>
                <c:pt idx="242">
                  <c:v>10.210432264226515</c:v>
                </c:pt>
                <c:pt idx="243">
                  <c:v>9.858605859967204</c:v>
                </c:pt>
                <c:pt idx="244">
                  <c:v>10.005492776073714</c:v>
                </c:pt>
                <c:pt idx="245">
                  <c:v>9.6737129514090512</c:v>
                </c:pt>
                <c:pt idx="246">
                  <c:v>9.790769723510536</c:v>
                </c:pt>
                <c:pt idx="247">
                  <c:v>9.8510860870100299</c:v>
                </c:pt>
                <c:pt idx="248">
                  <c:v>9.62439147480044</c:v>
                </c:pt>
                <c:pt idx="249">
                  <c:v>9.4785769547224028</c:v>
                </c:pt>
                <c:pt idx="250">
                  <c:v>9.573397479166923</c:v>
                </c:pt>
                <c:pt idx="251">
                  <c:v>9.3122187523053093</c:v>
                </c:pt>
                <c:pt idx="252">
                  <c:v>9.3369583853822231</c:v>
                </c:pt>
                <c:pt idx="253">
                  <c:v>9.2759003007638547</c:v>
                </c:pt>
                <c:pt idx="254">
                  <c:v>9.1369904995402997</c:v>
                </c:pt>
                <c:pt idx="255">
                  <c:v>9.0423609962826195</c:v>
                </c:pt>
                <c:pt idx="256">
                  <c:v>8.9645383128166216</c:v>
                </c:pt>
                <c:pt idx="257">
                  <c:v>8.8071020863604872</c:v>
                </c:pt>
                <c:pt idx="258">
                  <c:v>8.774531128416589</c:v>
                </c:pt>
                <c:pt idx="259">
                  <c:v>8.5571992836289592</c:v>
                </c:pt>
                <c:pt idx="260">
                  <c:v>8.476826075734671</c:v>
                </c:pt>
                <c:pt idx="261">
                  <c:v>8.5038559150595248</c:v>
                </c:pt>
                <c:pt idx="262">
                  <c:v>8.3133395104530372</c:v>
                </c:pt>
                <c:pt idx="263">
                  <c:v>8.449629905355847</c:v>
                </c:pt>
                <c:pt idx="264">
                  <c:v>8.4009273513895053</c:v>
                </c:pt>
                <c:pt idx="265">
                  <c:v>8.3176526288953898</c:v>
                </c:pt>
                <c:pt idx="266">
                  <c:v>8.3046471600688463</c:v>
                </c:pt>
                <c:pt idx="267">
                  <c:v>8.3295397296526268</c:v>
                </c:pt>
                <c:pt idx="268">
                  <c:v>8.1272579095254898</c:v>
                </c:pt>
                <c:pt idx="269">
                  <c:v>8.2049880008505731</c:v>
                </c:pt>
                <c:pt idx="270">
                  <c:v>8.2579137583466018</c:v>
                </c:pt>
                <c:pt idx="271">
                  <c:v>8.2818765157333889</c:v>
                </c:pt>
                <c:pt idx="272">
                  <c:v>8.42976999855345</c:v>
                </c:pt>
                <c:pt idx="273">
                  <c:v>8.2334533504095884</c:v>
                </c:pt>
                <c:pt idx="274">
                  <c:v>8.0136484908616819</c:v>
                </c:pt>
                <c:pt idx="275">
                  <c:v>7.9799397466455337</c:v>
                </c:pt>
                <c:pt idx="276">
                  <c:v>8.0831646066906409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A-42E9-AB80-9562F964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943856"/>
        <c:axId val="243944248"/>
      </c:lineChart>
      <c:catAx>
        <c:axId val="24394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44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94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Percent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4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EmpStat2!$A$4:$A$13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EmpStat2!$H$4:$H$13</c:f>
              <c:numCache>
                <c:formatCode>0.0</c:formatCode>
                <c:ptCount val="10"/>
                <c:pt idx="0">
                  <c:v>92.097312489642775</c:v>
                </c:pt>
                <c:pt idx="1">
                  <c:v>88.527611657602563</c:v>
                </c:pt>
                <c:pt idx="2">
                  <c:v>87.045424418318831</c:v>
                </c:pt>
                <c:pt idx="3">
                  <c:v>88.964808852178734</c:v>
                </c:pt>
                <c:pt idx="4">
                  <c:v>88.511400063826386</c:v>
                </c:pt>
                <c:pt idx="5">
                  <c:v>88.928984339417724</c:v>
                </c:pt>
                <c:pt idx="6">
                  <c:v>86.30178893655669</c:v>
                </c:pt>
                <c:pt idx="7">
                  <c:v>85.02158275975242</c:v>
                </c:pt>
                <c:pt idx="8">
                  <c:v>80.997176452962549</c:v>
                </c:pt>
                <c:pt idx="9">
                  <c:v>77.837936994437356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F-45A3-A022-0745EF849C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EmpStat2!$A$4:$A$13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EmpStat2!$I$4:$I$13</c:f>
              <c:numCache>
                <c:formatCode>0.0</c:formatCode>
                <c:ptCount val="10"/>
                <c:pt idx="0">
                  <c:v>4.6805340600239917</c:v>
                </c:pt>
                <c:pt idx="1">
                  <c:v>7.9117150039257362</c:v>
                </c:pt>
                <c:pt idx="2">
                  <c:v>7.0828746427041418</c:v>
                </c:pt>
                <c:pt idx="3">
                  <c:v>3.1263163067759603</c:v>
                </c:pt>
                <c:pt idx="4">
                  <c:v>3.6951334372376392</c:v>
                </c:pt>
                <c:pt idx="5">
                  <c:v>2.5213420686916814</c:v>
                </c:pt>
                <c:pt idx="6">
                  <c:v>4.5494198205088372</c:v>
                </c:pt>
                <c:pt idx="7">
                  <c:v>4.6119311344249221</c:v>
                </c:pt>
                <c:pt idx="8">
                  <c:v>3.6156047138124534</c:v>
                </c:pt>
                <c:pt idx="9">
                  <c:v>8.5873313544223819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F-45A3-A022-0745EF849CD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EmpStat2!$A$4:$A$13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EmpStat2!$J$4:$J$13</c:f>
              <c:numCache>
                <c:formatCode>0.0</c:formatCode>
                <c:ptCount val="10"/>
                <c:pt idx="0">
                  <c:v>2.0772306289242231</c:v>
                </c:pt>
                <c:pt idx="1">
                  <c:v>1.8394780840517022</c:v>
                </c:pt>
                <c:pt idx="2">
                  <c:v>3.7728255284233096</c:v>
                </c:pt>
                <c:pt idx="3">
                  <c:v>5.1092700472114965</c:v>
                </c:pt>
                <c:pt idx="4">
                  <c:v>3.9349392248448973</c:v>
                </c:pt>
                <c:pt idx="5">
                  <c:v>5.1755246470237886</c:v>
                </c:pt>
                <c:pt idx="6">
                  <c:v>6.369665754472341</c:v>
                </c:pt>
                <c:pt idx="7">
                  <c:v>7.0172220868018531</c:v>
                </c:pt>
                <c:pt idx="8">
                  <c:v>12.013439056553485</c:v>
                </c:pt>
                <c:pt idx="9">
                  <c:v>10.147028074825984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F-45A3-A022-0745EF849CD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EmpStat2!$A$4:$A$13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EmpStat2!$K$4:$K$13</c:f>
              <c:numCache>
                <c:formatCode>0.0</c:formatCode>
                <c:ptCount val="10"/>
                <c:pt idx="0">
                  <c:v>0.29422272267410821</c:v>
                </c:pt>
                <c:pt idx="1">
                  <c:v>0.3542215249369412</c:v>
                </c:pt>
                <c:pt idx="2">
                  <c:v>0.56844351857704367</c:v>
                </c:pt>
                <c:pt idx="3">
                  <c:v>1.4571095901359781</c:v>
                </c:pt>
                <c:pt idx="4">
                  <c:v>2.3800173459863738</c:v>
                </c:pt>
                <c:pt idx="5">
                  <c:v>2.2098237746557827</c:v>
                </c:pt>
                <c:pt idx="6">
                  <c:v>1.7597782053273743</c:v>
                </c:pt>
                <c:pt idx="7">
                  <c:v>1.6637222620049208</c:v>
                </c:pt>
                <c:pt idx="8">
                  <c:v>0.99518552279548833</c:v>
                </c:pt>
                <c:pt idx="9">
                  <c:v>0.87501612123900108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F-45A3-A022-0745EF849CD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EmpStat2!$A$4:$A$13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EmpStat2!$L$4:$L$13</c:f>
              <c:numCache>
                <c:formatCode>0.0</c:formatCode>
                <c:ptCount val="10"/>
                <c:pt idx="0">
                  <c:v>0.85070009873489516</c:v>
                </c:pt>
                <c:pt idx="1">
                  <c:v>1.3669737294830664</c:v>
                </c:pt>
                <c:pt idx="2">
                  <c:v>1.5304318919766742</c:v>
                </c:pt>
                <c:pt idx="3">
                  <c:v>1.3424952036978299</c:v>
                </c:pt>
                <c:pt idx="4">
                  <c:v>1.4785099281047083</c:v>
                </c:pt>
                <c:pt idx="5">
                  <c:v>1.1643251702110267</c:v>
                </c:pt>
                <c:pt idx="6">
                  <c:v>1.0193472831347619</c:v>
                </c:pt>
                <c:pt idx="7">
                  <c:v>1.6855417570158795</c:v>
                </c:pt>
                <c:pt idx="8">
                  <c:v>2.3785942538760318</c:v>
                </c:pt>
                <c:pt idx="9">
                  <c:v>2.5526874550752829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F-45A3-A022-0745EF849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945032"/>
        <c:axId val="243945424"/>
      </c:areaChart>
      <c:catAx>
        <c:axId val="24394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45424"/>
        <c:crosses val="autoZero"/>
        <c:auto val="1"/>
        <c:lblAlgn val="ctr"/>
        <c:lblOffset val="100"/>
        <c:noMultiLvlLbl val="0"/>
      </c:catAx>
      <c:valAx>
        <c:axId val="24394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45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EmpStat2!$A$18:$A$27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EmpStat2!$H$18:$H$27</c:f>
              <c:numCache>
                <c:formatCode>0.0</c:formatCode>
                <c:ptCount val="10"/>
                <c:pt idx="0">
                  <c:v>21.638647316877375</c:v>
                </c:pt>
                <c:pt idx="1">
                  <c:v>22.76950923405462</c:v>
                </c:pt>
                <c:pt idx="2">
                  <c:v>26.173215889140987</c:v>
                </c:pt>
                <c:pt idx="3">
                  <c:v>32.166689512598367</c:v>
                </c:pt>
                <c:pt idx="4">
                  <c:v>39.136910311683756</c:v>
                </c:pt>
                <c:pt idx="5">
                  <c:v>46.903343118783681</c:v>
                </c:pt>
                <c:pt idx="6">
                  <c:v>59.511110398636937</c:v>
                </c:pt>
                <c:pt idx="7">
                  <c:v>70.069023524036623</c:v>
                </c:pt>
                <c:pt idx="8">
                  <c:v>70.130753083535225</c:v>
                </c:pt>
                <c:pt idx="9">
                  <c:v>69.704106785934371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C-4B02-86D5-2D9E64F3D44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EmpStat2!$A$18:$A$27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EmpStat2!$I$18:$I$27</c:f>
              <c:numCache>
                <c:formatCode>0.0</c:formatCode>
                <c:ptCount val="10"/>
                <c:pt idx="0">
                  <c:v>1.0697546366092479</c:v>
                </c:pt>
                <c:pt idx="1">
                  <c:v>1.6474457981483721</c:v>
                </c:pt>
                <c:pt idx="2">
                  <c:v>1.8326702485195407</c:v>
                </c:pt>
                <c:pt idx="3">
                  <c:v>1.0692642024764989</c:v>
                </c:pt>
                <c:pt idx="4">
                  <c:v>2.0708091362796424</c:v>
                </c:pt>
                <c:pt idx="5">
                  <c:v>2.0790430705866889</c:v>
                </c:pt>
                <c:pt idx="6">
                  <c:v>3.4110973450922106</c:v>
                </c:pt>
                <c:pt idx="7">
                  <c:v>3.8707601867754549</c:v>
                </c:pt>
                <c:pt idx="8">
                  <c:v>3.242059569304129</c:v>
                </c:pt>
                <c:pt idx="9">
                  <c:v>6.8466427206238052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C-4B02-86D5-2D9E64F3D44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EmpStat2!$A$18:$A$27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EmpStat2!$J$18:$J$27</c:f>
              <c:numCache>
                <c:formatCode>0.0</c:formatCode>
                <c:ptCount val="10"/>
                <c:pt idx="0">
                  <c:v>76.815849459013293</c:v>
                </c:pt>
                <c:pt idx="1">
                  <c:v>74.844444554187078</c:v>
                </c:pt>
                <c:pt idx="2">
                  <c:v>71.291737305669898</c:v>
                </c:pt>
                <c:pt idx="3">
                  <c:v>66.041418586268875</c:v>
                </c:pt>
                <c:pt idx="4">
                  <c:v>58.119130521775801</c:v>
                </c:pt>
                <c:pt idx="5">
                  <c:v>50.547966963151204</c:v>
                </c:pt>
                <c:pt idx="6">
                  <c:v>36.649315375930641</c:v>
                </c:pt>
                <c:pt idx="7">
                  <c:v>25.544482532651735</c:v>
                </c:pt>
                <c:pt idx="8">
                  <c:v>26.164826963372988</c:v>
                </c:pt>
                <c:pt idx="9">
                  <c:v>22.96525250845945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C-4B02-86D5-2D9E64F3D44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EmpStat2!$A$18:$A$27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EmpStat2!$K$18:$K$27</c:f>
              <c:numCache>
                <c:formatCode>0.0</c:formatCode>
                <c:ptCount val="10"/>
                <c:pt idx="0">
                  <c:v>4.6348973261097908E-4</c:v>
                </c:pt>
                <c:pt idx="1">
                  <c:v>2.1000667520627747E-3</c:v>
                </c:pt>
                <c:pt idx="2">
                  <c:v>3.0165209316863936E-2</c:v>
                </c:pt>
                <c:pt idx="3">
                  <c:v>3.1281830832558595E-2</c:v>
                </c:pt>
                <c:pt idx="4">
                  <c:v>3.2372219342015049E-2</c:v>
                </c:pt>
                <c:pt idx="5">
                  <c:v>4.6006221793804494E-2</c:v>
                </c:pt>
                <c:pt idx="6">
                  <c:v>0.13145148547048868</c:v>
                </c:pt>
                <c:pt idx="7">
                  <c:v>0.19965468298788402</c:v>
                </c:pt>
                <c:pt idx="8">
                  <c:v>0.14178778422893676</c:v>
                </c:pt>
                <c:pt idx="9">
                  <c:v>0.14296375093282065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AC-4B02-86D5-2D9E64F3D44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EmpStat2!$A$18:$A$27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EmpStat2!$L$18:$L$27</c:f>
              <c:numCache>
                <c:formatCode>0.0</c:formatCode>
                <c:ptCount val="10"/>
                <c:pt idx="0">
                  <c:v>0.47528509776747763</c:v>
                </c:pt>
                <c:pt idx="1">
                  <c:v>0.73650034685785959</c:v>
                </c:pt>
                <c:pt idx="2">
                  <c:v>0.67221134735271515</c:v>
                </c:pt>
                <c:pt idx="3">
                  <c:v>0.69134586782369656</c:v>
                </c:pt>
                <c:pt idx="4">
                  <c:v>0.64077781091878327</c:v>
                </c:pt>
                <c:pt idx="5">
                  <c:v>0.42364062568461641</c:v>
                </c:pt>
                <c:pt idx="6">
                  <c:v>0.2970253948697279</c:v>
                </c:pt>
                <c:pt idx="7">
                  <c:v>0.31607907354830467</c:v>
                </c:pt>
                <c:pt idx="8">
                  <c:v>0.32057259955872175</c:v>
                </c:pt>
                <c:pt idx="9">
                  <c:v>0.34103423404954791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AC-4B02-86D5-2D9E64F3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423360"/>
        <c:axId val="244423752"/>
      </c:areaChart>
      <c:catAx>
        <c:axId val="2444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423752"/>
        <c:crosses val="autoZero"/>
        <c:auto val="1"/>
        <c:lblAlgn val="ctr"/>
        <c:lblOffset val="100"/>
        <c:noMultiLvlLbl val="0"/>
      </c:catAx>
      <c:valAx>
        <c:axId val="24442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42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EmpStat2!$A$60:$A$69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EmpStat2!$H$60:$H$69</c:f>
              <c:numCache>
                <c:formatCode>0.0</c:formatCode>
                <c:ptCount val="10"/>
                <c:pt idx="0">
                  <c:v>92.262718583179463</c:v>
                </c:pt>
                <c:pt idx="1">
                  <c:v>87.086310723156316</c:v>
                </c:pt>
                <c:pt idx="2">
                  <c:v>83.200634487556329</c:v>
                </c:pt>
                <c:pt idx="3">
                  <c:v>83.010098693736083</c:v>
                </c:pt>
                <c:pt idx="4">
                  <c:v>80.062687814748216</c:v>
                </c:pt>
                <c:pt idx="5">
                  <c:v>80.835959634546214</c:v>
                </c:pt>
                <c:pt idx="6">
                  <c:v>73.467745867667858</c:v>
                </c:pt>
                <c:pt idx="7">
                  <c:v>69.445820416706439</c:v>
                </c:pt>
                <c:pt idx="8">
                  <c:v>63.499975627733569</c:v>
                </c:pt>
                <c:pt idx="9">
                  <c:v>61.246728852304436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6-4B6D-AF01-15BF712872B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EmpStat2!$A$60:$A$69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EmpStat2!$I$60:$I$69</c:f>
              <c:numCache>
                <c:formatCode>0.0</c:formatCode>
                <c:ptCount val="10"/>
                <c:pt idx="0">
                  <c:v>4.57746042620394</c:v>
                </c:pt>
                <c:pt idx="1">
                  <c:v>8.8452495688371062</c:v>
                </c:pt>
                <c:pt idx="2">
                  <c:v>8.811450049934237</c:v>
                </c:pt>
                <c:pt idx="3">
                  <c:v>5.3028041444276068</c:v>
                </c:pt>
                <c:pt idx="4">
                  <c:v>6.7511368609538041</c:v>
                </c:pt>
                <c:pt idx="5">
                  <c:v>3.8869257950530036</c:v>
                </c:pt>
                <c:pt idx="6">
                  <c:v>7.862401872348725</c:v>
                </c:pt>
                <c:pt idx="7">
                  <c:v>8.8683864018315344</c:v>
                </c:pt>
                <c:pt idx="8">
                  <c:v>6.6526243022515539</c:v>
                </c:pt>
                <c:pt idx="9">
                  <c:v>13.148285810570234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4B6D-AF01-15BF712872B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EmpStat2!$A$60:$A$69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EmpStat2!$J$60:$J$69</c:f>
              <c:numCache>
                <c:formatCode>0.0</c:formatCode>
                <c:ptCount val="10"/>
                <c:pt idx="0">
                  <c:v>1.2938380242842864</c:v>
                </c:pt>
                <c:pt idx="1">
                  <c:v>1.6341002513101246</c:v>
                </c:pt>
                <c:pt idx="2">
                  <c:v>4.7314796198830766</c:v>
                </c:pt>
                <c:pt idx="3">
                  <c:v>7.6875957437357902</c:v>
                </c:pt>
                <c:pt idx="4">
                  <c:v>7.3053924850133969</c:v>
                </c:pt>
                <c:pt idx="5">
                  <c:v>9.5629198102696336</c:v>
                </c:pt>
                <c:pt idx="6">
                  <c:v>12.918718611341362</c:v>
                </c:pt>
                <c:pt idx="7">
                  <c:v>12.994778110212676</c:v>
                </c:pt>
                <c:pt idx="8">
                  <c:v>19.617074766727868</c:v>
                </c:pt>
                <c:pt idx="9">
                  <c:v>16.338767899799372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36-4B6D-AF01-15BF712872B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EmpStat2!$A$60:$A$69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EmpStat2!$K$60:$K$69</c:f>
              <c:numCache>
                <c:formatCode>0.0</c:formatCode>
                <c:ptCount val="10"/>
                <c:pt idx="0">
                  <c:v>0.12672181249419609</c:v>
                </c:pt>
                <c:pt idx="1">
                  <c:v>6.6985388289574233E-2</c:v>
                </c:pt>
                <c:pt idx="2">
                  <c:v>0.23447916885090406</c:v>
                </c:pt>
                <c:pt idx="3">
                  <c:v>0.93156997862089075</c:v>
                </c:pt>
                <c:pt idx="4">
                  <c:v>1.8247558100481076</c:v>
                </c:pt>
                <c:pt idx="5">
                  <c:v>2.237926972909305</c:v>
                </c:pt>
                <c:pt idx="6">
                  <c:v>2.4233263445316688</c:v>
                </c:pt>
                <c:pt idx="7">
                  <c:v>2.4652939767239532</c:v>
                </c:pt>
                <c:pt idx="8">
                  <c:v>1.3944186032771098</c:v>
                </c:pt>
                <c:pt idx="9">
                  <c:v>0.96365236364788109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36-4B6D-AF01-15BF712872B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EmpStat2!$A$60:$A$69</c:f>
              <c:numCache>
                <c:formatCode>General</c:formatCode>
                <c:ptCount val="10"/>
                <c:pt idx="0">
                  <c:v>1910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EmpStat2!$L$60:$L$69</c:f>
              <c:numCache>
                <c:formatCode>0.0</c:formatCode>
                <c:ptCount val="10"/>
                <c:pt idx="0">
                  <c:v>1.7392611538381211</c:v>
                </c:pt>
                <c:pt idx="1">
                  <c:v>2.3673540684068741</c:v>
                </c:pt>
                <c:pt idx="2">
                  <c:v>3.0219566737754602</c:v>
                </c:pt>
                <c:pt idx="3">
                  <c:v>3.0679314394796293</c:v>
                </c:pt>
                <c:pt idx="4">
                  <c:v>4.0560270292364748</c:v>
                </c:pt>
                <c:pt idx="5">
                  <c:v>3.4762677872218508</c:v>
                </c:pt>
                <c:pt idx="6">
                  <c:v>3.3278073041103906</c:v>
                </c:pt>
                <c:pt idx="7">
                  <c:v>6.225721094525392</c:v>
                </c:pt>
                <c:pt idx="8">
                  <c:v>8.8359067000098968</c:v>
                </c:pt>
                <c:pt idx="9">
                  <c:v>8.3025650736780765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36-4B6D-AF01-15BF7128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424536"/>
        <c:axId val="244424928"/>
      </c:areaChart>
      <c:catAx>
        <c:axId val="244424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424928"/>
        <c:crosses val="autoZero"/>
        <c:auto val="1"/>
        <c:lblAlgn val="ctr"/>
        <c:lblOffset val="100"/>
        <c:noMultiLvlLbl val="0"/>
      </c:catAx>
      <c:valAx>
        <c:axId val="24442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424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Discouraged!$A$9:$A$29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Discouraged!$C$9:$C$29</c:f>
              <c:numCache>
                <c:formatCode>General</c:formatCode>
                <c:ptCount val="21"/>
                <c:pt idx="0">
                  <c:v>3.2890000000000001</c:v>
                </c:pt>
                <c:pt idx="1">
                  <c:v>2.7480000000000002</c:v>
                </c:pt>
                <c:pt idx="2">
                  <c:v>2.7250000000000001</c:v>
                </c:pt>
                <c:pt idx="3">
                  <c:v>2.0950000000000002</c:v>
                </c:pt>
                <c:pt idx="4">
                  <c:v>1.7509999999999999</c:v>
                </c:pt>
                <c:pt idx="5">
                  <c:v>1.8779999999999999</c:v>
                </c:pt>
                <c:pt idx="6">
                  <c:v>1.55</c:v>
                </c:pt>
                <c:pt idx="7">
                  <c:v>1.944</c:v>
                </c:pt>
                <c:pt idx="8">
                  <c:v>1.9379999999999999</c:v>
                </c:pt>
                <c:pt idx="9">
                  <c:v>2.6909999999999998</c:v>
                </c:pt>
                <c:pt idx="10">
                  <c:v>2.5430000000000001</c:v>
                </c:pt>
                <c:pt idx="11">
                  <c:v>2.0619999999999998</c:v>
                </c:pt>
                <c:pt idx="12">
                  <c:v>1.9319999999999999</c:v>
                </c:pt>
                <c:pt idx="13">
                  <c:v>2.0510000000000002</c:v>
                </c:pt>
                <c:pt idx="14">
                  <c:v>2.2909999999999999</c:v>
                </c:pt>
                <c:pt idx="15">
                  <c:v>4.3259999999999996</c:v>
                </c:pt>
                <c:pt idx="16">
                  <c:v>5.6959999999999997</c:v>
                </c:pt>
                <c:pt idx="17">
                  <c:v>4.3840000000000003</c:v>
                </c:pt>
                <c:pt idx="18">
                  <c:v>3.629</c:v>
                </c:pt>
                <c:pt idx="19">
                  <c:v>3.282</c:v>
                </c:pt>
                <c:pt idx="20">
                  <c:v>3.1339999999999999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47-4EE1-A8A0-45E23BA29188}"/>
            </c:ext>
          </c:extLst>
        </c:ser>
        <c:ser>
          <c:idx val="0"/>
          <c:order val="1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Discouraged!$I$4:$I$14</c:f>
              <c:numCache>
                <c:formatCode>General</c:formatCode>
                <c:ptCount val="1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</c:numCache>
            </c:numRef>
          </c:xVal>
          <c:yVal>
            <c:numRef>
              <c:f>Discouraged!$K$4:$K$14</c:f>
              <c:numCache>
                <c:formatCode>General</c:formatCode>
                <c:ptCount val="11"/>
                <c:pt idx="0">
                  <c:v>1.88</c:v>
                </c:pt>
                <c:pt idx="1">
                  <c:v>7.81</c:v>
                </c:pt>
                <c:pt idx="2">
                  <c:v>3.85</c:v>
                </c:pt>
                <c:pt idx="3">
                  <c:v>4.2300000000000004</c:v>
                </c:pt>
                <c:pt idx="4">
                  <c:v>5.15</c:v>
                </c:pt>
                <c:pt idx="5">
                  <c:v>3.5</c:v>
                </c:pt>
                <c:pt idx="6">
                  <c:v>3.08</c:v>
                </c:pt>
                <c:pt idx="7">
                  <c:v>4.7</c:v>
                </c:pt>
                <c:pt idx="8">
                  <c:v>6.8</c:v>
                </c:pt>
                <c:pt idx="9">
                  <c:v>6.84</c:v>
                </c:pt>
                <c:pt idx="10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47-4EE1-A8A0-45E23BA29188}"/>
            </c:ext>
          </c:extLst>
        </c:ser>
        <c:ser>
          <c:idx val="1"/>
          <c:order val="2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Discouraged!$N$4:$N$18</c:f>
              <c:numCache>
                <c:formatCode>General</c:formatCode>
                <c:ptCount val="1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</c:numCache>
            </c:numRef>
          </c:xVal>
          <c:yVal>
            <c:numRef>
              <c:f>Discouraged!$P$4:$P$18</c:f>
              <c:numCache>
                <c:formatCode>General</c:formatCode>
                <c:ptCount val="15"/>
                <c:pt idx="0">
                  <c:v>4.5679999999999996</c:v>
                </c:pt>
                <c:pt idx="1">
                  <c:v>5.4009999999999998</c:v>
                </c:pt>
                <c:pt idx="2">
                  <c:v>6.2930000000000001</c:v>
                </c:pt>
                <c:pt idx="3">
                  <c:v>9.6989999999999998</c:v>
                </c:pt>
                <c:pt idx="4">
                  <c:v>10.86</c:v>
                </c:pt>
                <c:pt idx="5">
                  <c:v>8.5039999999999996</c:v>
                </c:pt>
                <c:pt idx="6">
                  <c:v>8.2759999999999998</c:v>
                </c:pt>
                <c:pt idx="7">
                  <c:v>8.1470000000000002</c:v>
                </c:pt>
                <c:pt idx="8">
                  <c:v>7.2229999999999999</c:v>
                </c:pt>
                <c:pt idx="9">
                  <c:v>7.8440000000000003</c:v>
                </c:pt>
                <c:pt idx="10">
                  <c:v>6.53</c:v>
                </c:pt>
                <c:pt idx="11">
                  <c:v>6.6</c:v>
                </c:pt>
                <c:pt idx="12">
                  <c:v>6.923</c:v>
                </c:pt>
                <c:pt idx="13">
                  <c:v>8.3620000000000001</c:v>
                </c:pt>
                <c:pt idx="14">
                  <c:v>8.2780000000000005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47-4EE1-A8A0-45E23BA29188}"/>
            </c:ext>
          </c:extLst>
        </c:ser>
        <c:ser>
          <c:idx val="3"/>
          <c:order val="3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Discouraged!$I$4:$I$14</c:f>
              <c:numCache>
                <c:formatCode>General</c:formatCode>
                <c:ptCount val="1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</c:numCache>
            </c:numRef>
          </c:xVal>
          <c:yVal>
            <c:numRef>
              <c:f>Discouraged!$J$4:$J$14</c:f>
              <c:numCache>
                <c:formatCode>General</c:formatCode>
                <c:ptCount val="11"/>
                <c:pt idx="0">
                  <c:v>98.12</c:v>
                </c:pt>
                <c:pt idx="1">
                  <c:v>92.19</c:v>
                </c:pt>
                <c:pt idx="2">
                  <c:v>96.15</c:v>
                </c:pt>
                <c:pt idx="3">
                  <c:v>95.77</c:v>
                </c:pt>
                <c:pt idx="4">
                  <c:v>94.85</c:v>
                </c:pt>
                <c:pt idx="5">
                  <c:v>96.5</c:v>
                </c:pt>
                <c:pt idx="6">
                  <c:v>96.92</c:v>
                </c:pt>
                <c:pt idx="7">
                  <c:v>95.3</c:v>
                </c:pt>
                <c:pt idx="8">
                  <c:v>93.2</c:v>
                </c:pt>
                <c:pt idx="9">
                  <c:v>93.16</c:v>
                </c:pt>
                <c:pt idx="10">
                  <c:v>96.3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47-4EE1-A8A0-45E23BA29188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Discouraged!$N$4:$N$18</c:f>
              <c:numCache>
                <c:formatCode>General</c:formatCode>
                <c:ptCount val="1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</c:numCache>
            </c:numRef>
          </c:xVal>
          <c:yVal>
            <c:numRef>
              <c:f>Discouraged!$O$4:$O$18</c:f>
              <c:numCache>
                <c:formatCode>General</c:formatCode>
                <c:ptCount val="15"/>
                <c:pt idx="0">
                  <c:v>95.43</c:v>
                </c:pt>
                <c:pt idx="1">
                  <c:v>94.6</c:v>
                </c:pt>
                <c:pt idx="2">
                  <c:v>93.71</c:v>
                </c:pt>
                <c:pt idx="3">
                  <c:v>90.3</c:v>
                </c:pt>
                <c:pt idx="4">
                  <c:v>89.14</c:v>
                </c:pt>
                <c:pt idx="5">
                  <c:v>91.5</c:v>
                </c:pt>
                <c:pt idx="6">
                  <c:v>91.72</c:v>
                </c:pt>
                <c:pt idx="7">
                  <c:v>91.85</c:v>
                </c:pt>
                <c:pt idx="8">
                  <c:v>92.78</c:v>
                </c:pt>
                <c:pt idx="9">
                  <c:v>92.16</c:v>
                </c:pt>
                <c:pt idx="10">
                  <c:v>93.47</c:v>
                </c:pt>
                <c:pt idx="11">
                  <c:v>93.4</c:v>
                </c:pt>
                <c:pt idx="12">
                  <c:v>93.08</c:v>
                </c:pt>
                <c:pt idx="13">
                  <c:v>91.64</c:v>
                </c:pt>
                <c:pt idx="14">
                  <c:v>91.72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47-4EE1-A8A0-45E23BA29188}"/>
            </c:ext>
          </c:extLst>
        </c:ser>
        <c:ser>
          <c:idx val="5"/>
          <c:order val="5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Discouraged!$A$9:$A$29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Discouraged!$G$9:$G$29</c:f>
              <c:numCache>
                <c:formatCode>General</c:formatCode>
                <c:ptCount val="21"/>
                <c:pt idx="0">
                  <c:v>96.713999999999999</c:v>
                </c:pt>
                <c:pt idx="1">
                  <c:v>97.251000000000005</c:v>
                </c:pt>
                <c:pt idx="2">
                  <c:v>97.271999999999991</c:v>
                </c:pt>
                <c:pt idx="3">
                  <c:v>97.902999999999992</c:v>
                </c:pt>
                <c:pt idx="4">
                  <c:v>98.25200000000001</c:v>
                </c:pt>
                <c:pt idx="5">
                  <c:v>98.124000000000009</c:v>
                </c:pt>
                <c:pt idx="6">
                  <c:v>98.452000000000012</c:v>
                </c:pt>
                <c:pt idx="7">
                  <c:v>98.053000000000011</c:v>
                </c:pt>
                <c:pt idx="8">
                  <c:v>98.065000000000012</c:v>
                </c:pt>
                <c:pt idx="9">
                  <c:v>97.308999999999997</c:v>
                </c:pt>
                <c:pt idx="10">
                  <c:v>97.456000000000017</c:v>
                </c:pt>
                <c:pt idx="11">
                  <c:v>97.938999999999993</c:v>
                </c:pt>
                <c:pt idx="12">
                  <c:v>98.072000000000003</c:v>
                </c:pt>
                <c:pt idx="13">
                  <c:v>97.947000000000003</c:v>
                </c:pt>
                <c:pt idx="14">
                  <c:v>97.706999999999994</c:v>
                </c:pt>
                <c:pt idx="15">
                  <c:v>95.671999999999997</c:v>
                </c:pt>
                <c:pt idx="16">
                  <c:v>94.308999999999997</c:v>
                </c:pt>
                <c:pt idx="17">
                  <c:v>95.613</c:v>
                </c:pt>
                <c:pt idx="18">
                  <c:v>96.369</c:v>
                </c:pt>
                <c:pt idx="19">
                  <c:v>96.718699999999998</c:v>
                </c:pt>
                <c:pt idx="20">
                  <c:v>96.871000000000009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47-4EE1-A8A0-45E23BA2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12728"/>
        <c:axId val="205713120"/>
      </c:scatterChart>
      <c:valAx>
        <c:axId val="205712728"/>
        <c:scaling>
          <c:orientation val="minMax"/>
          <c:max val="2015"/>
          <c:min val="196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3120"/>
        <c:crosses val="autoZero"/>
        <c:crossBetween val="midCat"/>
        <c:majorUnit val="5"/>
      </c:valAx>
      <c:valAx>
        <c:axId val="20571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2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SitPost93!$O$3</c:f>
              <c:strCache>
                <c:ptCount val="1"/>
                <c:pt idx="0">
                  <c:v>Disabled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SitPost93!$O$4:$O$24</c:f>
              <c:numCache>
                <c:formatCode>General</c:formatCode>
                <c:ptCount val="21"/>
                <c:pt idx="0">
                  <c:v>63.4</c:v>
                </c:pt>
                <c:pt idx="1">
                  <c:v>62.87</c:v>
                </c:pt>
                <c:pt idx="2">
                  <c:v>62.12</c:v>
                </c:pt>
                <c:pt idx="3">
                  <c:v>63.15</c:v>
                </c:pt>
                <c:pt idx="4">
                  <c:v>64.61</c:v>
                </c:pt>
                <c:pt idx="5">
                  <c:v>62.99</c:v>
                </c:pt>
                <c:pt idx="6">
                  <c:v>64.97</c:v>
                </c:pt>
                <c:pt idx="7">
                  <c:v>63.78</c:v>
                </c:pt>
                <c:pt idx="8">
                  <c:v>60.639999999999993</c:v>
                </c:pt>
                <c:pt idx="9">
                  <c:v>57.45</c:v>
                </c:pt>
                <c:pt idx="10">
                  <c:v>59.620000000000005</c:v>
                </c:pt>
                <c:pt idx="11">
                  <c:v>60.180000000000007</c:v>
                </c:pt>
                <c:pt idx="12">
                  <c:v>59.94</c:v>
                </c:pt>
                <c:pt idx="13">
                  <c:v>59.72</c:v>
                </c:pt>
                <c:pt idx="14">
                  <c:v>58.38</c:v>
                </c:pt>
                <c:pt idx="15">
                  <c:v>58.61</c:v>
                </c:pt>
                <c:pt idx="16">
                  <c:v>56.910000000000004</c:v>
                </c:pt>
                <c:pt idx="17">
                  <c:v>56.81</c:v>
                </c:pt>
                <c:pt idx="18">
                  <c:v>55.97</c:v>
                </c:pt>
                <c:pt idx="19">
                  <c:v>55.839999999999996</c:v>
                </c:pt>
                <c:pt idx="20">
                  <c:v>56.199999999999996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DD-40C2-B4CB-C895632673B8}"/>
            </c:ext>
          </c:extLst>
        </c:ser>
        <c:ser>
          <c:idx val="1"/>
          <c:order val="1"/>
          <c:tx>
            <c:strRef>
              <c:f>SitPost93!$P$3</c:f>
              <c:strCache>
                <c:ptCount val="1"/>
                <c:pt idx="0">
                  <c:v>Retired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SitPost93!$P$4:$P$24</c:f>
              <c:numCache>
                <c:formatCode>General</c:formatCode>
                <c:ptCount val="21"/>
                <c:pt idx="0">
                  <c:v>3.44</c:v>
                </c:pt>
                <c:pt idx="1">
                  <c:v>4.3100000000000005</c:v>
                </c:pt>
                <c:pt idx="2">
                  <c:v>4.37</c:v>
                </c:pt>
                <c:pt idx="3">
                  <c:v>4.33</c:v>
                </c:pt>
                <c:pt idx="4">
                  <c:v>4.1100000000000003</c:v>
                </c:pt>
                <c:pt idx="5">
                  <c:v>6.54</c:v>
                </c:pt>
                <c:pt idx="6">
                  <c:v>6.69</c:v>
                </c:pt>
                <c:pt idx="7">
                  <c:v>5.53</c:v>
                </c:pt>
                <c:pt idx="8">
                  <c:v>6.8900000000000006</c:v>
                </c:pt>
                <c:pt idx="9">
                  <c:v>6.53</c:v>
                </c:pt>
                <c:pt idx="10">
                  <c:v>7.96</c:v>
                </c:pt>
                <c:pt idx="11">
                  <c:v>6.3000000000000007</c:v>
                </c:pt>
                <c:pt idx="12">
                  <c:v>7.4300000000000006</c:v>
                </c:pt>
                <c:pt idx="13">
                  <c:v>6.7700000000000005</c:v>
                </c:pt>
                <c:pt idx="14">
                  <c:v>8</c:v>
                </c:pt>
                <c:pt idx="15">
                  <c:v>5.92</c:v>
                </c:pt>
                <c:pt idx="16">
                  <c:v>5.4399999999999995</c:v>
                </c:pt>
                <c:pt idx="17">
                  <c:v>5.3</c:v>
                </c:pt>
                <c:pt idx="18">
                  <c:v>6.04</c:v>
                </c:pt>
                <c:pt idx="19">
                  <c:v>6.57</c:v>
                </c:pt>
                <c:pt idx="20">
                  <c:v>7.3500000000000005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DD-40C2-B4CB-C895632673B8}"/>
            </c:ext>
          </c:extLst>
        </c:ser>
        <c:ser>
          <c:idx val="2"/>
          <c:order val="2"/>
          <c:tx>
            <c:strRef>
              <c:f>SitPost93!$Q$3</c:f>
              <c:strCache>
                <c:ptCount val="1"/>
                <c:pt idx="0">
                  <c:v>In School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SitPost93!$Q$4:$Q$24</c:f>
              <c:numCache>
                <c:formatCode>General</c:formatCode>
                <c:ptCount val="21"/>
                <c:pt idx="0">
                  <c:v>10.53</c:v>
                </c:pt>
                <c:pt idx="1">
                  <c:v>10.18</c:v>
                </c:pt>
                <c:pt idx="2">
                  <c:v>10.59</c:v>
                </c:pt>
                <c:pt idx="3">
                  <c:v>10.16</c:v>
                </c:pt>
                <c:pt idx="4">
                  <c:v>10.050000000000001</c:v>
                </c:pt>
                <c:pt idx="5">
                  <c:v>10.25</c:v>
                </c:pt>
                <c:pt idx="6">
                  <c:v>9.1300000000000008</c:v>
                </c:pt>
                <c:pt idx="7">
                  <c:v>9.1300000000000008</c:v>
                </c:pt>
                <c:pt idx="8">
                  <c:v>10.030000000000001</c:v>
                </c:pt>
                <c:pt idx="9">
                  <c:v>11.92</c:v>
                </c:pt>
                <c:pt idx="10">
                  <c:v>11.3</c:v>
                </c:pt>
                <c:pt idx="11">
                  <c:v>11.09</c:v>
                </c:pt>
                <c:pt idx="12">
                  <c:v>11.02</c:v>
                </c:pt>
                <c:pt idx="13">
                  <c:v>10.629999999999999</c:v>
                </c:pt>
                <c:pt idx="14">
                  <c:v>12.39</c:v>
                </c:pt>
                <c:pt idx="15">
                  <c:v>9.14</c:v>
                </c:pt>
                <c:pt idx="16">
                  <c:v>12.63</c:v>
                </c:pt>
                <c:pt idx="17">
                  <c:v>13.3</c:v>
                </c:pt>
                <c:pt idx="18">
                  <c:v>13.81</c:v>
                </c:pt>
                <c:pt idx="19">
                  <c:v>13.120000000000001</c:v>
                </c:pt>
                <c:pt idx="20">
                  <c:v>14.21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DD-40C2-B4CB-C895632673B8}"/>
            </c:ext>
          </c:extLst>
        </c:ser>
        <c:ser>
          <c:idx val="3"/>
          <c:order val="3"/>
          <c:tx>
            <c:strRef>
              <c:f>SitPost93!$R$3</c:f>
              <c:strCache>
                <c:ptCount val="1"/>
                <c:pt idx="0">
                  <c:v>Taking Care of Home/Family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SitPost93!$R$4:$R$24</c:f>
              <c:numCache>
                <c:formatCode>General</c:formatCode>
                <c:ptCount val="21"/>
                <c:pt idx="0">
                  <c:v>7.8000000000000007</c:v>
                </c:pt>
                <c:pt idx="1">
                  <c:v>9.1999999999999993</c:v>
                </c:pt>
                <c:pt idx="2">
                  <c:v>9.5</c:v>
                </c:pt>
                <c:pt idx="3">
                  <c:v>8.92</c:v>
                </c:pt>
                <c:pt idx="4">
                  <c:v>9.32</c:v>
                </c:pt>
                <c:pt idx="5">
                  <c:v>8.4600000000000009</c:v>
                </c:pt>
                <c:pt idx="6">
                  <c:v>8.11</c:v>
                </c:pt>
                <c:pt idx="7">
                  <c:v>8.7100000000000009</c:v>
                </c:pt>
                <c:pt idx="8">
                  <c:v>11.49</c:v>
                </c:pt>
                <c:pt idx="9">
                  <c:v>10.940000000000001</c:v>
                </c:pt>
                <c:pt idx="10">
                  <c:v>10.55</c:v>
                </c:pt>
                <c:pt idx="11">
                  <c:v>11.919999999999998</c:v>
                </c:pt>
                <c:pt idx="12">
                  <c:v>10.559999999999999</c:v>
                </c:pt>
                <c:pt idx="13">
                  <c:v>11.600000000000001</c:v>
                </c:pt>
                <c:pt idx="14">
                  <c:v>11.17</c:v>
                </c:pt>
                <c:pt idx="15">
                  <c:v>13.59</c:v>
                </c:pt>
                <c:pt idx="16">
                  <c:v>12.780000000000001</c:v>
                </c:pt>
                <c:pt idx="17">
                  <c:v>13.38</c:v>
                </c:pt>
                <c:pt idx="18">
                  <c:v>12.27</c:v>
                </c:pt>
                <c:pt idx="19">
                  <c:v>13.47</c:v>
                </c:pt>
                <c:pt idx="20">
                  <c:v>12.370000000000001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D-40C2-B4CB-C895632673B8}"/>
            </c:ext>
          </c:extLst>
        </c:ser>
        <c:ser>
          <c:idx val="4"/>
          <c:order val="4"/>
          <c:tx>
            <c:strRef>
              <c:f>SitPost93!$V$3</c:f>
              <c:strCache>
                <c:ptCount val="1"/>
                <c:pt idx="0">
                  <c:v>Other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SitPost93!$V$4:$V$24</c:f>
              <c:numCache>
                <c:formatCode>General</c:formatCode>
                <c:ptCount val="21"/>
                <c:pt idx="0">
                  <c:v>14.84</c:v>
                </c:pt>
                <c:pt idx="1">
                  <c:v>13.440000000000001</c:v>
                </c:pt>
                <c:pt idx="2">
                  <c:v>13.440000000000001</c:v>
                </c:pt>
                <c:pt idx="3">
                  <c:v>13.45</c:v>
                </c:pt>
                <c:pt idx="4">
                  <c:v>11.91</c:v>
                </c:pt>
                <c:pt idx="5">
                  <c:v>11.77</c:v>
                </c:pt>
                <c:pt idx="6">
                  <c:v>11.09</c:v>
                </c:pt>
                <c:pt idx="7">
                  <c:v>12.85</c:v>
                </c:pt>
                <c:pt idx="8">
                  <c:v>10.95</c:v>
                </c:pt>
                <c:pt idx="9">
                  <c:v>13.149999999999999</c:v>
                </c:pt>
                <c:pt idx="10">
                  <c:v>10.57</c:v>
                </c:pt>
                <c:pt idx="11">
                  <c:v>10.51</c:v>
                </c:pt>
                <c:pt idx="12">
                  <c:v>11.04</c:v>
                </c:pt>
                <c:pt idx="13">
                  <c:v>11.3</c:v>
                </c:pt>
                <c:pt idx="14">
                  <c:v>10.030000000000001</c:v>
                </c:pt>
                <c:pt idx="15">
                  <c:v>12.739999999999998</c:v>
                </c:pt>
                <c:pt idx="16">
                  <c:v>12.25</c:v>
                </c:pt>
                <c:pt idx="17">
                  <c:v>11.21</c:v>
                </c:pt>
                <c:pt idx="18">
                  <c:v>11.92</c:v>
                </c:pt>
                <c:pt idx="19">
                  <c:v>11</c:v>
                </c:pt>
                <c:pt idx="20">
                  <c:v>9.86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DD-40C2-B4CB-C8956326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13904"/>
        <c:axId val="205714296"/>
      </c:scatterChart>
      <c:valAx>
        <c:axId val="20571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4296"/>
        <c:crosses val="autoZero"/>
        <c:crossBetween val="midCat"/>
        <c:majorUnit val="2"/>
      </c:valAx>
      <c:valAx>
        <c:axId val="20571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3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SitPost93!$BG$3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cat>
          <c:val>
            <c:numRef>
              <c:f>SitPost93!$BG$4:$BG$24</c:f>
              <c:numCache>
                <c:formatCode>0.0</c:formatCode>
                <c:ptCount val="21"/>
                <c:pt idx="0">
                  <c:v>5.1480799999999993</c:v>
                </c:pt>
                <c:pt idx="1">
                  <c:v>5.0924700000000005</c:v>
                </c:pt>
                <c:pt idx="2">
                  <c:v>5.1249000000000002</c:v>
                </c:pt>
                <c:pt idx="3">
                  <c:v>5.0898899999999996</c:v>
                </c:pt>
                <c:pt idx="4">
                  <c:v>5.0912680000000003</c:v>
                </c:pt>
                <c:pt idx="5">
                  <c:v>5.3226549999999992</c:v>
                </c:pt>
                <c:pt idx="6">
                  <c:v>5.3860130000000002</c:v>
                </c:pt>
                <c:pt idx="7">
                  <c:v>5.3511420000000003</c:v>
                </c:pt>
                <c:pt idx="8">
                  <c:v>5.2514239999999992</c:v>
                </c:pt>
                <c:pt idx="9">
                  <c:v>5.3026350000000004</c:v>
                </c:pt>
                <c:pt idx="10">
                  <c:v>5.7950640000000009</c:v>
                </c:pt>
                <c:pt idx="11">
                  <c:v>5.8675500000000014</c:v>
                </c:pt>
                <c:pt idx="12">
                  <c:v>5.5924020000000008</c:v>
                </c:pt>
                <c:pt idx="13">
                  <c:v>5.5838199999999993</c:v>
                </c:pt>
                <c:pt idx="14">
                  <c:v>5.5577759999999996</c:v>
                </c:pt>
                <c:pt idx="15">
                  <c:v>6.0368300000000001</c:v>
                </c:pt>
                <c:pt idx="16">
                  <c:v>5.947095</c:v>
                </c:pt>
                <c:pt idx="17">
                  <c:v>6.4649780000000012</c:v>
                </c:pt>
                <c:pt idx="18">
                  <c:v>6.3078189999999994</c:v>
                </c:pt>
                <c:pt idx="19">
                  <c:v>6.4551040000000004</c:v>
                </c:pt>
                <c:pt idx="20">
                  <c:v>6.670939999999999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7-45E8-8E49-DFA04EC718F1}"/>
            </c:ext>
          </c:extLst>
        </c:ser>
        <c:ser>
          <c:idx val="1"/>
          <c:order val="1"/>
          <c:tx>
            <c:strRef>
              <c:f>SitPost93!$BH$3</c:f>
              <c:strCache>
                <c:ptCount val="1"/>
                <c:pt idx="0">
                  <c:v>Retired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cat>
          <c:val>
            <c:numRef>
              <c:f>SitPost93!$BH$4:$BH$24</c:f>
              <c:numCache>
                <c:formatCode>0.0</c:formatCode>
                <c:ptCount val="21"/>
                <c:pt idx="0">
                  <c:v>0.27932799999999997</c:v>
                </c:pt>
                <c:pt idx="1">
                  <c:v>0.34911000000000003</c:v>
                </c:pt>
                <c:pt idx="2">
                  <c:v>0.36052500000000004</c:v>
                </c:pt>
                <c:pt idx="3">
                  <c:v>0.34899800000000003</c:v>
                </c:pt>
                <c:pt idx="4">
                  <c:v>0.32386800000000004</c:v>
                </c:pt>
                <c:pt idx="5">
                  <c:v>0.55262999999999995</c:v>
                </c:pt>
                <c:pt idx="6">
                  <c:v>0.5546009999999999</c:v>
                </c:pt>
                <c:pt idx="7">
                  <c:v>0.46396700000000007</c:v>
                </c:pt>
                <c:pt idx="8">
                  <c:v>0.59667400000000004</c:v>
                </c:pt>
                <c:pt idx="9">
                  <c:v>0.602719</c:v>
                </c:pt>
                <c:pt idx="10">
                  <c:v>0.77371200000000007</c:v>
                </c:pt>
                <c:pt idx="11">
                  <c:v>0.61425000000000018</c:v>
                </c:pt>
                <c:pt idx="12">
                  <c:v>0.69321900000000003</c:v>
                </c:pt>
                <c:pt idx="13">
                  <c:v>0.63299500000000009</c:v>
                </c:pt>
                <c:pt idx="14">
                  <c:v>0.76159999999999994</c:v>
                </c:pt>
                <c:pt idx="15">
                  <c:v>0.60976000000000008</c:v>
                </c:pt>
                <c:pt idx="16">
                  <c:v>0.56847999999999987</c:v>
                </c:pt>
                <c:pt idx="17">
                  <c:v>0.60314000000000001</c:v>
                </c:pt>
                <c:pt idx="18">
                  <c:v>0.68070799999999998</c:v>
                </c:pt>
                <c:pt idx="19">
                  <c:v>0.75949200000000017</c:v>
                </c:pt>
                <c:pt idx="20">
                  <c:v>0.87244500000000003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7-45E8-8E49-DFA04EC718F1}"/>
            </c:ext>
          </c:extLst>
        </c:ser>
        <c:ser>
          <c:idx val="2"/>
          <c:order val="2"/>
          <c:tx>
            <c:strRef>
              <c:f>SitPost93!$BI$3</c:f>
              <c:strCache>
                <c:ptCount val="1"/>
                <c:pt idx="0">
                  <c:v>In School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cat>
          <c:val>
            <c:numRef>
              <c:f>SitPost93!$BI$4:$BI$24</c:f>
              <c:numCache>
                <c:formatCode>0.0</c:formatCode>
                <c:ptCount val="21"/>
                <c:pt idx="0">
                  <c:v>0.8550359999999998</c:v>
                </c:pt>
                <c:pt idx="1">
                  <c:v>0.82457999999999998</c:v>
                </c:pt>
                <c:pt idx="2">
                  <c:v>0.87367499999999998</c:v>
                </c:pt>
                <c:pt idx="3">
                  <c:v>0.81889600000000018</c:v>
                </c:pt>
                <c:pt idx="4">
                  <c:v>0.79194000000000009</c:v>
                </c:pt>
                <c:pt idx="5">
                  <c:v>0.86612500000000003</c:v>
                </c:pt>
                <c:pt idx="6">
                  <c:v>0.75687700000000002</c:v>
                </c:pt>
                <c:pt idx="7">
                  <c:v>0.7660070000000001</c:v>
                </c:pt>
                <c:pt idx="8">
                  <c:v>0.86859800000000009</c:v>
                </c:pt>
                <c:pt idx="9">
                  <c:v>1.1002160000000001</c:v>
                </c:pt>
                <c:pt idx="10">
                  <c:v>1.09836</c:v>
                </c:pt>
                <c:pt idx="11">
                  <c:v>1.081275</c:v>
                </c:pt>
                <c:pt idx="12">
                  <c:v>1.0281659999999999</c:v>
                </c:pt>
                <c:pt idx="13">
                  <c:v>0.99390499999999993</c:v>
                </c:pt>
                <c:pt idx="14">
                  <c:v>1.1795280000000001</c:v>
                </c:pt>
                <c:pt idx="15">
                  <c:v>0.94142000000000015</c:v>
                </c:pt>
                <c:pt idx="16">
                  <c:v>1.3198350000000001</c:v>
                </c:pt>
                <c:pt idx="17">
                  <c:v>1.5135400000000001</c:v>
                </c:pt>
                <c:pt idx="18">
                  <c:v>1.556387</c:v>
                </c:pt>
                <c:pt idx="19">
                  <c:v>1.5166720000000002</c:v>
                </c:pt>
                <c:pt idx="20">
                  <c:v>1.6867269999999999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7-45E8-8E49-DFA04EC718F1}"/>
            </c:ext>
          </c:extLst>
        </c:ser>
        <c:ser>
          <c:idx val="3"/>
          <c:order val="3"/>
          <c:tx>
            <c:strRef>
              <c:f>SitPost93!$BJ$3</c:f>
              <c:strCache>
                <c:ptCount val="1"/>
                <c:pt idx="0">
                  <c:v>Taking Care of Home/Family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cat>
          <c:val>
            <c:numRef>
              <c:f>SitPost93!$BJ$4:$BJ$24</c:f>
              <c:numCache>
                <c:formatCode>0.0</c:formatCode>
                <c:ptCount val="21"/>
                <c:pt idx="0">
                  <c:v>0.63336000000000003</c:v>
                </c:pt>
                <c:pt idx="1">
                  <c:v>0.74519999999999997</c:v>
                </c:pt>
                <c:pt idx="2">
                  <c:v>0.78375000000000006</c:v>
                </c:pt>
                <c:pt idx="3">
                  <c:v>0.71895200000000004</c:v>
                </c:pt>
                <c:pt idx="4">
                  <c:v>0.73441600000000007</c:v>
                </c:pt>
                <c:pt idx="5">
                  <c:v>0.71487000000000001</c:v>
                </c:pt>
                <c:pt idx="6">
                  <c:v>0.67231899999999989</c:v>
                </c:pt>
                <c:pt idx="7">
                  <c:v>0.73076900000000011</c:v>
                </c:pt>
                <c:pt idx="8">
                  <c:v>0.99503400000000009</c:v>
                </c:pt>
                <c:pt idx="9">
                  <c:v>1.009762</c:v>
                </c:pt>
                <c:pt idx="10">
                  <c:v>1.0254600000000003</c:v>
                </c:pt>
                <c:pt idx="11">
                  <c:v>1.1621999999999999</c:v>
                </c:pt>
                <c:pt idx="12">
                  <c:v>0.9852479999999999</c:v>
                </c:pt>
                <c:pt idx="13">
                  <c:v>1.0846000000000002</c:v>
                </c:pt>
                <c:pt idx="14">
                  <c:v>1.0633840000000001</c:v>
                </c:pt>
                <c:pt idx="15">
                  <c:v>1.39977</c:v>
                </c:pt>
                <c:pt idx="16">
                  <c:v>1.3355100000000002</c:v>
                </c:pt>
                <c:pt idx="17">
                  <c:v>1.5226440000000001</c:v>
                </c:pt>
                <c:pt idx="18">
                  <c:v>1.3828290000000001</c:v>
                </c:pt>
                <c:pt idx="19">
                  <c:v>1.5571320000000002</c:v>
                </c:pt>
                <c:pt idx="20">
                  <c:v>1.4683190000000002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7-45E8-8E49-DFA04EC718F1}"/>
            </c:ext>
          </c:extLst>
        </c:ser>
        <c:ser>
          <c:idx val="4"/>
          <c:order val="4"/>
          <c:tx>
            <c:strRef>
              <c:f>SitPost93!$BK$3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cat>
          <c:val>
            <c:numRef>
              <c:f>SitPost93!$BK$4:$BK$24</c:f>
              <c:numCache>
                <c:formatCode>0.0</c:formatCode>
                <c:ptCount val="21"/>
                <c:pt idx="0">
                  <c:v>1.2050079999999999</c:v>
                </c:pt>
                <c:pt idx="1">
                  <c:v>1.0886400000000001</c:v>
                </c:pt>
                <c:pt idx="2">
                  <c:v>1.1088000000000002</c:v>
                </c:pt>
                <c:pt idx="3">
                  <c:v>1.0840700000000001</c:v>
                </c:pt>
                <c:pt idx="4">
                  <c:v>0.93850800000000001</c:v>
                </c:pt>
                <c:pt idx="5">
                  <c:v>0.99456499999999992</c:v>
                </c:pt>
                <c:pt idx="6">
                  <c:v>0.91936099999999987</c:v>
                </c:pt>
                <c:pt idx="7">
                  <c:v>1.0781150000000002</c:v>
                </c:pt>
                <c:pt idx="8">
                  <c:v>0.94827000000000006</c:v>
                </c:pt>
                <c:pt idx="9">
                  <c:v>1.2137449999999999</c:v>
                </c:pt>
                <c:pt idx="10">
                  <c:v>1.027404</c:v>
                </c:pt>
                <c:pt idx="11">
                  <c:v>1.0247249999999999</c:v>
                </c:pt>
                <c:pt idx="12">
                  <c:v>1.0300320000000001</c:v>
                </c:pt>
                <c:pt idx="13">
                  <c:v>1.0565500000000001</c:v>
                </c:pt>
                <c:pt idx="14">
                  <c:v>0.95485600000000004</c:v>
                </c:pt>
                <c:pt idx="15">
                  <c:v>1.3122199999999999</c:v>
                </c:pt>
                <c:pt idx="16">
                  <c:v>1.280125</c:v>
                </c:pt>
                <c:pt idx="17">
                  <c:v>1.2756980000000002</c:v>
                </c:pt>
                <c:pt idx="18">
                  <c:v>1.3433839999999999</c:v>
                </c:pt>
                <c:pt idx="19">
                  <c:v>1.2716000000000001</c:v>
                </c:pt>
                <c:pt idx="20">
                  <c:v>1.1703819999999998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F7-45E8-8E49-DFA04EC71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73712"/>
        <c:axId val="133573320"/>
      </c:areaChart>
      <c:catAx>
        <c:axId val="1335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73320"/>
        <c:crosses val="autoZero"/>
        <c:auto val="1"/>
        <c:lblAlgn val="ctr"/>
        <c:lblOffset val="100"/>
        <c:noMultiLvlLbl val="0"/>
      </c:catAx>
      <c:valAx>
        <c:axId val="13357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73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'LF status'!$S$12:$S$50</c:f>
              <c:numCache>
                <c:formatCode>General</c:formatCode>
                <c:ptCount val="39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</c:numCache>
            </c:numRef>
          </c:xVal>
          <c:yVal>
            <c:numRef>
              <c:f>'LF status'!$T$12:$T$50</c:f>
              <c:numCache>
                <c:formatCode>General</c:formatCode>
                <c:ptCount val="39"/>
                <c:pt idx="0">
                  <c:v>4.4059999999999997</c:v>
                </c:pt>
                <c:pt idx="1">
                  <c:v>4.3230000000000004</c:v>
                </c:pt>
                <c:pt idx="2">
                  <c:v>4.3559999999999999</c:v>
                </c:pt>
                <c:pt idx="3">
                  <c:v>4.1289999999999996</c:v>
                </c:pt>
                <c:pt idx="4">
                  <c:v>4.2469999999999999</c:v>
                </c:pt>
                <c:pt idx="5">
                  <c:v>4.718</c:v>
                </c:pt>
                <c:pt idx="6">
                  <c:v>4.7830000000000004</c:v>
                </c:pt>
                <c:pt idx="7">
                  <c:v>5.141</c:v>
                </c:pt>
                <c:pt idx="8">
                  <c:v>5.4660000000000002</c:v>
                </c:pt>
                <c:pt idx="9">
                  <c:v>5.2469999999999999</c:v>
                </c:pt>
                <c:pt idx="10">
                  <c:v>5.3129999999999997</c:v>
                </c:pt>
                <c:pt idx="11">
                  <c:v>5.048</c:v>
                </c:pt>
                <c:pt idx="12">
                  <c:v>5.4470000000000001</c:v>
                </c:pt>
                <c:pt idx="13">
                  <c:v>5.4539999999999997</c:v>
                </c:pt>
                <c:pt idx="14">
                  <c:v>5.258</c:v>
                </c:pt>
                <c:pt idx="15">
                  <c:v>5.39</c:v>
                </c:pt>
                <c:pt idx="16">
                  <c:v>5.9550000000000001</c:v>
                </c:pt>
                <c:pt idx="17">
                  <c:v>6.4260000000000002</c:v>
                </c:pt>
                <c:pt idx="18">
                  <c:v>6.8419999999999996</c:v>
                </c:pt>
                <c:pt idx="19">
                  <c:v>7.016</c:v>
                </c:pt>
                <c:pt idx="20">
                  <c:v>7.03</c:v>
                </c:pt>
                <c:pt idx="21">
                  <c:v>7.0780000000000003</c:v>
                </c:pt>
                <c:pt idx="22">
                  <c:v>6.8449999999999998</c:v>
                </c:pt>
                <c:pt idx="23">
                  <c:v>7.2590000000000003</c:v>
                </c:pt>
                <c:pt idx="24">
                  <c:v>7.0780000000000003</c:v>
                </c:pt>
                <c:pt idx="25">
                  <c:v>7.2359999999999998</c:v>
                </c:pt>
                <c:pt idx="26">
                  <c:v>7.7519999999999998</c:v>
                </c:pt>
                <c:pt idx="27">
                  <c:v>8.1419999999999995</c:v>
                </c:pt>
                <c:pt idx="28">
                  <c:v>8.9990000000000006</c:v>
                </c:pt>
                <c:pt idx="29">
                  <c:v>9.2200000000000006</c:v>
                </c:pt>
                <c:pt idx="30">
                  <c:v>8.8010000000000002</c:v>
                </c:pt>
                <c:pt idx="31">
                  <c:v>8.7579999999999991</c:v>
                </c:pt>
                <c:pt idx="32">
                  <c:v>9.1120000000000001</c:v>
                </c:pt>
                <c:pt idx="33">
                  <c:v>9.2989999999999995</c:v>
                </c:pt>
                <c:pt idx="34">
                  <c:v>9.8539999999999992</c:v>
                </c:pt>
                <c:pt idx="35">
                  <c:v>10.71</c:v>
                </c:pt>
                <c:pt idx="36">
                  <c:v>11.16</c:v>
                </c:pt>
                <c:pt idx="37">
                  <c:v>10.8</c:v>
                </c:pt>
                <c:pt idx="38">
                  <c:v>11.48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F0-454E-8F31-D89040A8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72536"/>
        <c:axId val="205715080"/>
      </c:scatterChart>
      <c:valAx>
        <c:axId val="133572536"/>
        <c:scaling>
          <c:orientation val="minMax"/>
          <c:max val="2015"/>
          <c:min val="19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5080"/>
        <c:crosses val="autoZero"/>
        <c:crossBetween val="midCat"/>
        <c:majorUnit val="2"/>
      </c:valAx>
      <c:valAx>
        <c:axId val="20571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72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chart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chart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chart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chart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chart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chart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chart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3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8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9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53" workbookViewId="0" zoomToFit="1"/>
  </sheetViews>
  <pageMargins left="0.7" right="0.7" top="0.75" bottom="0.75" header="0.3" footer="0.3"/>
  <drawing r:id="rId1"/>
</chartsheet>
</file>

<file path=xl/chartsheets/sheet40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2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3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4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6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7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8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9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5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52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53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415" cy="62721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BE02D4-A5CB-427A-8D5A-81A19F5C70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59443A-B07A-4CD0-98A8-1BD0008693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D25008-B794-4561-9EA1-3BB5DA456F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8AA882-BE82-441A-8711-B401931377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9E373-01D5-4351-AF24-F0D35B2BEA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0.41481</cdr:x>
      <cdr:y>0.2346</cdr:y>
    </cdr:from>
    <cdr:to>
      <cdr:x>0.80417</cdr:x>
      <cdr:y>0.28662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DD97B4C-1E3A-4B34-BA44-F6A480606CA9}"/>
            </a:ext>
          </a:extLst>
        </cdr:cNvPr>
        <cdr:cNvSpPr txBox="1"/>
      </cdr:nvSpPr>
      <cdr:spPr>
        <a:xfrm xmlns:a="http://schemas.openxmlformats.org/drawingml/2006/main">
          <a:off x="3596131" y="1477193"/>
          <a:ext cx="3375526" cy="327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* Ill/Disabled</a:t>
          </a:r>
          <a:r>
            <a:rPr lang="en-US" sz="1400" baseline="0"/>
            <a:t> is Scaled on the Right Axis *</a:t>
          </a:r>
          <a:endParaRPr lang="en-US" sz="14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6371F9-698E-4575-ACE0-BBEDE1757B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E1093C-0EE5-4852-8C6F-FD661F65D0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3DAC7D-DA0F-4067-AAD3-CD3F86D768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DBA20B-9752-441D-8561-CD8B8F217B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51006E-EFCA-4E81-B548-DB9427CEA6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26415" cy="62721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D93BDE-AE8E-4235-A7C5-E17FAFB0EA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D8A74C-025D-4FDA-9C96-1B30F1160A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0.31611</cdr:x>
      <cdr:y>0.51805</cdr:y>
    </cdr:from>
    <cdr:to>
      <cdr:x>0.7926</cdr:x>
      <cdr:y>0.63907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267A76-7CC7-46EC-9DDE-ACB12C6A4291}"/>
            </a:ext>
          </a:extLst>
        </cdr:cNvPr>
        <cdr:cNvSpPr txBox="1"/>
      </cdr:nvSpPr>
      <cdr:spPr>
        <a:xfrm xmlns:a="http://schemas.openxmlformats.org/drawingml/2006/main">
          <a:off x="2740525" y="3261895"/>
          <a:ext cx="4130843" cy="762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20th Percentile of Male Hourly Compensation</a:t>
          </a:r>
        </a:p>
      </cdr:txBody>
    </cdr:sp>
  </cdr:relSizeAnchor>
  <cdr:relSizeAnchor xmlns:cdr="http://schemas.openxmlformats.org/drawingml/2006/chartDrawing">
    <cdr:from>
      <cdr:x>0.42606</cdr:x>
      <cdr:y>0.21932</cdr:y>
    </cdr:from>
    <cdr:to>
      <cdr:x>0.80185</cdr:x>
      <cdr:y>0.28875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D0787FD-BE9B-425F-A635-ADD3A4E8BC01}"/>
            </a:ext>
          </a:extLst>
        </cdr:cNvPr>
        <cdr:cNvSpPr txBox="1"/>
      </cdr:nvSpPr>
      <cdr:spPr>
        <a:xfrm xmlns:a="http://schemas.openxmlformats.org/drawingml/2006/main">
          <a:off x="3693696" y="1380958"/>
          <a:ext cx="3257884" cy="437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Median Male Hourly Compensation</a:t>
          </a:r>
        </a:p>
      </cdr:txBody>
    </cdr:sp>
  </cdr:relSizeAnchor>
  <cdr:relSizeAnchor xmlns:cdr="http://schemas.openxmlformats.org/drawingml/2006/chartDrawing">
    <cdr:from>
      <cdr:x>0.27988</cdr:x>
      <cdr:y>0.03397</cdr:y>
    </cdr:from>
    <cdr:to>
      <cdr:x>0.27988</cdr:x>
      <cdr:y>0.93206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8378514B-7317-405E-93D8-7171558C13CB}"/>
            </a:ext>
          </a:extLst>
        </cdr:cNvPr>
        <cdr:cNvCxnSpPr/>
      </cdr:nvCxnSpPr>
      <cdr:spPr>
        <a:xfrm xmlns:a="http://schemas.openxmlformats.org/drawingml/2006/main">
          <a:off x="2426368" y="213895"/>
          <a:ext cx="0" cy="565484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2F6D18-F413-45F5-BC32-DECC049DE0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14709-A7AF-48AC-B090-808CF867A3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32FC02-BE78-4214-9365-63A00C3F09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8B75F-1AEA-4D5D-93BB-85135A957C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64EE3C-D1FA-4106-886F-F2B2B4F03B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CEDF34-B64D-47B5-85E5-6FF459EA25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00D2C3-E11D-4056-9B3C-8D19F98D11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CB417F-C52C-4E30-BEE2-3253D2D106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26415" cy="62721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BF07D-4811-40C5-BCDD-3D645D0906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E8950D-E3F2-4A3F-B3C3-6B23182AD9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C98354-F15A-4071-BCBE-158C6B3B57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612924-3E0A-4512-8EC3-27B18C54C9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38A740-5BB8-4447-ABA5-9E94AC15B9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66A7A-26F6-4B59-AFBB-A6F1AC186C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3435B2-FE7C-4628-8B91-12A48463B0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B1F1EC-EE1C-4205-A825-22922537ED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8BF1B-8F54-44DF-9A8D-F7643764F9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00D21B-7BE3-42AF-9E84-5159BC262E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DC0A14-A1F6-4751-B95E-26B5B5C97F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0.60601</cdr:x>
      <cdr:y>0.09979</cdr:y>
    </cdr:from>
    <cdr:to>
      <cdr:x>0.83577</cdr:x>
      <cdr:y>0.22293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C0A1EC-D0FB-41A9-92CD-E9382FE9FF10}"/>
            </a:ext>
          </a:extLst>
        </cdr:cNvPr>
        <cdr:cNvSpPr txBox="1"/>
      </cdr:nvSpPr>
      <cdr:spPr>
        <a:xfrm xmlns:a="http://schemas.openxmlformats.org/drawingml/2006/main">
          <a:off x="5253789" y="628316"/>
          <a:ext cx="1991895" cy="775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Not in the Labor Force ("Inactive") per 100 Men 25-54</a:t>
          </a:r>
        </a:p>
      </cdr:txBody>
    </cdr:sp>
  </cdr:relSizeAnchor>
  <cdr:relSizeAnchor xmlns:cdr="http://schemas.openxmlformats.org/drawingml/2006/chartDrawing">
    <cdr:from>
      <cdr:x>0.64734</cdr:x>
      <cdr:y>0.74268</cdr:y>
    </cdr:from>
    <cdr:to>
      <cdr:x>0.8771</cdr:x>
      <cdr:y>0.83609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0610693-18E2-41A9-897A-37B1E4C1CA5B}"/>
            </a:ext>
          </a:extLst>
        </cdr:cNvPr>
        <cdr:cNvSpPr txBox="1"/>
      </cdr:nvSpPr>
      <cdr:spPr>
        <a:xfrm xmlns:a="http://schemas.openxmlformats.org/drawingml/2006/main">
          <a:off x="5612064" y="4676273"/>
          <a:ext cx="1991895" cy="588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Unemployed per 100 Men 25-54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76CA34-1AAE-4473-9A48-96016E6AAD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E6AE4B-5ABA-42E6-BF90-9F282EDC4D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104945-F22F-4FDB-BE1E-583163E690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851A66-5103-42C9-8A3C-C7F0DF03D7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808B1A-0549-4FAC-8FC4-9E774A1A82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401BF2-238E-49DB-BF1B-35B846BABD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9F26F-8B97-4842-854C-909D4430AB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48233D-F657-432E-897C-E48A0C7584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E22125-F5AA-4636-8D06-CF27E36608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920D35-E9F8-4D07-A53B-349356B04D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26415" cy="62721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9F76E-E003-4418-B952-6BB4B325F3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CFD5D3-EB90-4EF9-A25E-41459FBA91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94990-19A4-422B-BA7C-6EAB4C3701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4EB687-7613-4947-B848-ACCA7F1EB3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C7B32-C493-4913-BF19-4E9F5FFF60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57BD4-9E62-430C-ADAD-D76A33EAF4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35B0C1-9807-4125-9198-436E247374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1DEF6E-C3F6-455E-B11D-19E56DF2DD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69421" cy="62965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3C0E5B-69D9-4EB7-AF14-69254D198A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352228-4C9A-4295-BA7D-0DCA80F729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224790</xdr:colOff>
      <xdr:row>1</xdr:row>
      <xdr:rowOff>129540</xdr:rowOff>
    </xdr:from>
    <xdr:to>
      <xdr:col>25</xdr:col>
      <xdr:colOff>316230</xdr:colOff>
      <xdr:row>16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96163C-A4A0-4436-B5F4-01DA3FEAC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217170</xdr:colOff>
      <xdr:row>17</xdr:row>
      <xdr:rowOff>45720</xdr:rowOff>
    </xdr:from>
    <xdr:to>
      <xdr:col>25</xdr:col>
      <xdr:colOff>308610</xdr:colOff>
      <xdr:row>32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B274EA-AB75-46FF-B57C-D2DA5057F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133350</xdr:colOff>
      <xdr:row>57</xdr:row>
      <xdr:rowOff>26670</xdr:rowOff>
    </xdr:from>
    <xdr:to>
      <xdr:col>25</xdr:col>
      <xdr:colOff>224790</xdr:colOff>
      <xdr:row>72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A6AB07-EFCA-4675-9C29-3DC312B1C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0.09561</cdr:x>
      <cdr:y>0.1104</cdr:y>
    </cdr:from>
    <cdr:to>
      <cdr:x>0.29992</cdr:x>
      <cdr:y>0.21125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B25B96A-97A8-4743-9F3E-229A457F7D2E}"/>
            </a:ext>
          </a:extLst>
        </cdr:cNvPr>
        <cdr:cNvSpPr txBox="1"/>
      </cdr:nvSpPr>
      <cdr:spPr>
        <a:xfrm xmlns:a="http://schemas.openxmlformats.org/drawingml/2006/main">
          <a:off x="828843" y="695156"/>
          <a:ext cx="1771316" cy="635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Employed per</a:t>
          </a:r>
          <a:r>
            <a:rPr lang="en-US" sz="1600" baseline="0"/>
            <a:t> 100 Men 25-54</a:t>
          </a:r>
          <a:endParaRPr lang="en-US" sz="1600"/>
        </a:p>
      </cdr:txBody>
    </cdr:sp>
  </cdr:relSizeAnchor>
  <cdr:relSizeAnchor xmlns:cdr="http://schemas.openxmlformats.org/drawingml/2006/chartDrawing">
    <cdr:from>
      <cdr:x>0.69699</cdr:x>
      <cdr:y>0.18259</cdr:y>
    </cdr:from>
    <cdr:to>
      <cdr:x>0.98504</cdr:x>
      <cdr:y>0.27877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5746B29-0AF7-41BE-9F7F-1979EC084D8B}"/>
            </a:ext>
          </a:extLst>
        </cdr:cNvPr>
        <cdr:cNvSpPr txBox="1"/>
      </cdr:nvSpPr>
      <cdr:spPr>
        <a:xfrm xmlns:a="http://schemas.openxmlformats.org/drawingml/2006/main">
          <a:off x="6042525" y="1149685"/>
          <a:ext cx="2497221" cy="605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Holding</a:t>
          </a:r>
          <a:r>
            <a:rPr lang="en-US" sz="1600" baseline="0"/>
            <a:t> Inactivity at 1969 Levels</a:t>
          </a:r>
          <a:endParaRPr lang="en-US" sz="1600"/>
        </a:p>
      </cdr:txBody>
    </cdr:sp>
  </cdr:relSizeAnchor>
  <cdr:relSizeAnchor xmlns:cdr="http://schemas.openxmlformats.org/drawingml/2006/chartDrawing">
    <cdr:from>
      <cdr:x>0.42529</cdr:x>
      <cdr:y>0.13652</cdr:y>
    </cdr:from>
    <cdr:to>
      <cdr:x>0.68003</cdr:x>
      <cdr:y>0.2327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E904BF0-2DF2-48B8-899A-DFF178740FC4}"/>
            </a:ext>
          </a:extLst>
        </cdr:cNvPr>
        <cdr:cNvSpPr txBox="1"/>
      </cdr:nvSpPr>
      <cdr:spPr>
        <a:xfrm xmlns:a="http://schemas.openxmlformats.org/drawingml/2006/main">
          <a:off x="3687011" y="859590"/>
          <a:ext cx="2208463" cy="605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Holding</a:t>
          </a:r>
          <a:r>
            <a:rPr lang="en-US" sz="1600" baseline="0"/>
            <a:t> Unemployment at 1969 Levels</a:t>
          </a:r>
          <a:endParaRPr lang="en-US" sz="1600"/>
        </a:p>
      </cdr:txBody>
    </cdr:sp>
  </cdr:relSizeAnchor>
  <cdr:relSizeAnchor xmlns:cdr="http://schemas.openxmlformats.org/drawingml/2006/chartDrawing">
    <cdr:from>
      <cdr:x>0.5081</cdr:x>
      <cdr:y>0.2293</cdr:y>
    </cdr:from>
    <cdr:to>
      <cdr:x>0.54048</cdr:x>
      <cdr:y>0.30998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0B320B19-5318-4249-9814-593CECE15BF9}"/>
            </a:ext>
          </a:extLst>
        </cdr:cNvPr>
        <cdr:cNvCxnSpPr/>
      </cdr:nvCxnSpPr>
      <cdr:spPr>
        <a:xfrm xmlns:a="http://schemas.openxmlformats.org/drawingml/2006/main">
          <a:off x="4404895" y="1443789"/>
          <a:ext cx="280737" cy="5080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480060</xdr:colOff>
      <xdr:row>20</xdr:row>
      <xdr:rowOff>0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CC92E80C-6BB9-4DBE-A8C9-AC30B4A0F1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10000" cy="38176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20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91866C91-CAA6-4107-9BB6-53D5B013A9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10000" cy="38176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20</xdr:row>
      <xdr:rowOff>0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D79178EB-7FE3-4E58-8211-EF61496FC5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10000" cy="38176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26415" cy="62721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3E9F6C-58F6-4C44-BF2B-E3454CA29A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D4D463-5649-4049-9D35-C0383462C4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0.2889</cdr:x>
      <cdr:y>0.15113</cdr:y>
    </cdr:from>
    <cdr:to>
      <cdr:x>0.61064</cdr:x>
      <cdr:y>0.22805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5A28562-F429-4510-A5A7-C777F3B803B5}"/>
            </a:ext>
          </a:extLst>
        </cdr:cNvPr>
        <cdr:cNvSpPr txBox="1"/>
      </cdr:nvSpPr>
      <cdr:spPr>
        <a:xfrm xmlns:a="http://schemas.openxmlformats.org/drawingml/2006/main">
          <a:off x="2502090" y="949657"/>
          <a:ext cx="2786417" cy="483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Other Inactive Prime-Age</a:t>
          </a:r>
          <a:r>
            <a:rPr lang="en-US" sz="1400" b="1" baseline="0"/>
            <a:t> Men</a:t>
          </a:r>
          <a:endParaRPr lang="en-US" sz="1400" b="1"/>
        </a:p>
      </cdr:txBody>
    </cdr:sp>
  </cdr:relSizeAnchor>
  <cdr:relSizeAnchor xmlns:cdr="http://schemas.openxmlformats.org/drawingml/2006/chartDrawing">
    <cdr:from>
      <cdr:x>0.30462</cdr:x>
      <cdr:y>0.77551</cdr:y>
    </cdr:from>
    <cdr:to>
      <cdr:x>0.62635</cdr:x>
      <cdr:y>0.85243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39BE7C5-3A96-4B20-B2ED-B587FB21A8E3}"/>
            </a:ext>
          </a:extLst>
        </cdr:cNvPr>
        <cdr:cNvSpPr txBox="1"/>
      </cdr:nvSpPr>
      <cdr:spPr>
        <a:xfrm xmlns:a="http://schemas.openxmlformats.org/drawingml/2006/main">
          <a:off x="2638188" y="4873010"/>
          <a:ext cx="2786417" cy="483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Discouraged Workers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16"/>
  <sheetViews>
    <sheetView topLeftCell="Y43" workbookViewId="0">
      <selection activeCell="AP55" sqref="AP55"/>
    </sheetView>
  </sheetViews>
  <sheetFormatPr defaultRowHeight="15" x14ac:dyDescent="0.25"/>
  <cols>
    <col min="35" max="35" width="9.140625" customWidth="1"/>
  </cols>
  <sheetData>
    <row r="1" spans="1:115" x14ac:dyDescent="0.25">
      <c r="B1" t="s">
        <v>0</v>
      </c>
      <c r="H1" t="s">
        <v>1</v>
      </c>
      <c r="AG1" t="s">
        <v>2</v>
      </c>
      <c r="AH1" t="s">
        <v>3</v>
      </c>
      <c r="AQ1" t="s">
        <v>4</v>
      </c>
    </row>
    <row r="2" spans="1:115" x14ac:dyDescent="0.25">
      <c r="B2" t="s">
        <v>5</v>
      </c>
      <c r="C2" t="s">
        <v>6</v>
      </c>
      <c r="D2" t="s">
        <v>7</v>
      </c>
      <c r="H2" t="s">
        <v>5</v>
      </c>
      <c r="I2" t="s">
        <v>6</v>
      </c>
      <c r="J2" t="s">
        <v>7</v>
      </c>
      <c r="O2" t="s">
        <v>8</v>
      </c>
      <c r="P2" t="s">
        <v>9</v>
      </c>
      <c r="AG2" s="1" t="s">
        <v>10</v>
      </c>
      <c r="AH2" s="2" t="s">
        <v>11</v>
      </c>
      <c r="AI2" s="1" t="s">
        <v>12</v>
      </c>
      <c r="AJ2" s="1" t="s">
        <v>10</v>
      </c>
      <c r="AK2" s="1"/>
      <c r="AL2" s="1" t="s">
        <v>7</v>
      </c>
      <c r="AM2" s="1" t="s">
        <v>13</v>
      </c>
      <c r="AN2" s="1"/>
      <c r="AP2" t="s">
        <v>14</v>
      </c>
      <c r="AQ2" t="s">
        <v>15</v>
      </c>
    </row>
    <row r="3" spans="1:115" x14ac:dyDescent="0.25">
      <c r="A3">
        <v>1962</v>
      </c>
      <c r="B3">
        <v>91.79</v>
      </c>
      <c r="C3">
        <v>4.8250000000000002</v>
      </c>
      <c r="D3">
        <v>3.38</v>
      </c>
      <c r="E3">
        <v>100</v>
      </c>
      <c r="G3">
        <v>1962</v>
      </c>
      <c r="H3">
        <v>92.07</v>
      </c>
      <c r="I3">
        <v>4.9589999999999996</v>
      </c>
      <c r="J3">
        <v>2.9670000000000001</v>
      </c>
      <c r="K3">
        <v>100</v>
      </c>
      <c r="M3">
        <f>C60</f>
        <v>4.9775094339622648</v>
      </c>
      <c r="O3" s="3">
        <f>100*C3/SUM($B3:$C3)</f>
        <v>4.9940485431868753</v>
      </c>
      <c r="P3" s="3">
        <f>100*(B3+C3)/SUM(B3:D3)</f>
        <v>96.619830991549577</v>
      </c>
      <c r="Q3" s="3"/>
      <c r="R3" s="3"/>
      <c r="S3" s="3"/>
      <c r="T3" s="3"/>
      <c r="U3" s="3"/>
      <c r="V3" s="3"/>
      <c r="W3" s="3"/>
      <c r="AA3" s="3">
        <f t="shared" ref="AA3:AC34" si="0">H3-B3</f>
        <v>0.27999999999998693</v>
      </c>
      <c r="AB3" s="4">
        <f t="shared" si="0"/>
        <v>0.13399999999999945</v>
      </c>
      <c r="AC3" s="4">
        <f t="shared" si="0"/>
        <v>-0.41299999999999981</v>
      </c>
      <c r="AF3">
        <v>1929</v>
      </c>
      <c r="AG3">
        <v>3.2</v>
      </c>
      <c r="AO3" s="2">
        <v>1850</v>
      </c>
      <c r="AP3">
        <v>89.7</v>
      </c>
      <c r="AQ3">
        <f>100-AP3</f>
        <v>10.299999999999997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5"/>
    </row>
    <row r="4" spans="1:115" x14ac:dyDescent="0.25">
      <c r="A4">
        <v>1963</v>
      </c>
      <c r="B4">
        <v>92.32</v>
      </c>
      <c r="C4">
        <v>4.5439999999999996</v>
      </c>
      <c r="D4">
        <v>3.14</v>
      </c>
      <c r="E4">
        <v>100</v>
      </c>
      <c r="G4">
        <v>1963</v>
      </c>
      <c r="H4">
        <v>92.57</v>
      </c>
      <c r="I4">
        <v>4.6260000000000003</v>
      </c>
      <c r="J4">
        <v>2.8010000000000002</v>
      </c>
      <c r="K4">
        <v>100</v>
      </c>
      <c r="O4" s="3">
        <f t="shared" ref="O4:O55" si="1">100*C4/SUM($B4:$C4)</f>
        <v>4.6911133135117282</v>
      </c>
      <c r="P4" s="3">
        <f t="shared" ref="P4:P55" si="2">100*(B4+C4)/SUM(B4:D4)</f>
        <v>96.860125594976211</v>
      </c>
      <c r="Q4" s="3"/>
      <c r="R4" s="3"/>
      <c r="S4" s="3"/>
      <c r="T4" s="3"/>
      <c r="U4" s="3"/>
      <c r="V4" s="3"/>
      <c r="W4" s="3"/>
      <c r="AA4" s="3">
        <f t="shared" si="0"/>
        <v>0.25</v>
      </c>
      <c r="AB4" s="4">
        <f t="shared" si="0"/>
        <v>8.2000000000000739E-2</v>
      </c>
      <c r="AC4" s="3">
        <f t="shared" si="0"/>
        <v>-0.33899999999999997</v>
      </c>
      <c r="AF4">
        <v>1930</v>
      </c>
      <c r="AG4">
        <v>8.6999999999999993</v>
      </c>
      <c r="AO4">
        <v>1860</v>
      </c>
      <c r="AP4">
        <v>88</v>
      </c>
      <c r="AQ4">
        <f t="shared" ref="AQ4:AQ15" si="3">100-AP4</f>
        <v>12</v>
      </c>
      <c r="AT4" s="2"/>
      <c r="AW4" s="1"/>
    </row>
    <row r="5" spans="1:115" x14ac:dyDescent="0.25">
      <c r="A5">
        <v>1964</v>
      </c>
      <c r="B5">
        <v>92.79</v>
      </c>
      <c r="C5">
        <v>3.9140000000000001</v>
      </c>
      <c r="D5">
        <v>3.3</v>
      </c>
      <c r="E5">
        <v>100</v>
      </c>
      <c r="G5">
        <v>1964</v>
      </c>
      <c r="H5">
        <v>93.12</v>
      </c>
      <c r="I5">
        <v>4.0069999999999997</v>
      </c>
      <c r="J5">
        <v>2.87</v>
      </c>
      <c r="K5">
        <v>100</v>
      </c>
      <c r="O5" s="3">
        <f t="shared" si="1"/>
        <v>4.0474023825281273</v>
      </c>
      <c r="P5" s="3">
        <f t="shared" si="2"/>
        <v>96.700131994720223</v>
      </c>
      <c r="Q5" s="3"/>
      <c r="R5" s="3"/>
      <c r="S5" s="3"/>
      <c r="T5" s="3"/>
      <c r="U5" s="3"/>
      <c r="V5" s="3"/>
      <c r="W5" s="3"/>
      <c r="AA5" s="3">
        <f t="shared" si="0"/>
        <v>0.32999999999999829</v>
      </c>
      <c r="AB5" s="4">
        <f t="shared" si="0"/>
        <v>9.2999999999999527E-2</v>
      </c>
      <c r="AC5" s="4">
        <f t="shared" si="0"/>
        <v>-0.42999999999999972</v>
      </c>
      <c r="AF5">
        <v>1931</v>
      </c>
      <c r="AG5">
        <v>15.9</v>
      </c>
      <c r="AO5" s="2">
        <v>1870</v>
      </c>
      <c r="AP5">
        <v>91.5</v>
      </c>
      <c r="AQ5">
        <f t="shared" si="3"/>
        <v>8.5</v>
      </c>
      <c r="AV5" s="2"/>
      <c r="AW5" s="1"/>
    </row>
    <row r="6" spans="1:115" x14ac:dyDescent="0.25">
      <c r="A6">
        <v>1965</v>
      </c>
      <c r="B6">
        <v>93.21</v>
      </c>
      <c r="C6">
        <v>3.282</v>
      </c>
      <c r="D6">
        <v>3.504</v>
      </c>
      <c r="E6">
        <v>100</v>
      </c>
      <c r="G6">
        <v>1965</v>
      </c>
      <c r="H6">
        <v>93.48</v>
      </c>
      <c r="I6">
        <v>3.4409999999999998</v>
      </c>
      <c r="J6">
        <v>3.0750000000000002</v>
      </c>
      <c r="K6">
        <v>100</v>
      </c>
      <c r="O6" s="3">
        <f t="shared" si="1"/>
        <v>3.4013182439995027</v>
      </c>
      <c r="P6" s="3">
        <f t="shared" si="2"/>
        <v>96.495859834393372</v>
      </c>
      <c r="Q6" s="3"/>
      <c r="R6" s="3"/>
      <c r="S6" s="3"/>
      <c r="T6" s="3"/>
      <c r="U6" s="3"/>
      <c r="V6" s="3"/>
      <c r="W6" s="3"/>
      <c r="AA6" s="3">
        <f t="shared" si="0"/>
        <v>0.27000000000001023</v>
      </c>
      <c r="AB6" s="4">
        <f t="shared" si="0"/>
        <v>0.15899999999999981</v>
      </c>
      <c r="AC6" s="4">
        <f t="shared" si="0"/>
        <v>-0.42899999999999983</v>
      </c>
      <c r="AF6">
        <v>1932</v>
      </c>
      <c r="AG6">
        <v>23.6</v>
      </c>
      <c r="AO6">
        <v>1880</v>
      </c>
      <c r="AP6">
        <v>92.1</v>
      </c>
      <c r="AQ6">
        <f t="shared" si="3"/>
        <v>7.9000000000000057</v>
      </c>
    </row>
    <row r="7" spans="1:115" x14ac:dyDescent="0.25">
      <c r="A7">
        <v>1966</v>
      </c>
      <c r="B7">
        <v>93.96</v>
      </c>
      <c r="C7">
        <v>2.496</v>
      </c>
      <c r="D7">
        <v>3.5459999999999998</v>
      </c>
      <c r="E7">
        <v>100</v>
      </c>
      <c r="G7">
        <v>1966</v>
      </c>
      <c r="H7">
        <v>94.37</v>
      </c>
      <c r="I7">
        <v>2.6360000000000001</v>
      </c>
      <c r="J7">
        <v>2.9950000000000001</v>
      </c>
      <c r="K7">
        <v>100</v>
      </c>
      <c r="O7" s="3">
        <f t="shared" si="1"/>
        <v>2.5877083851704406</v>
      </c>
      <c r="P7" s="3">
        <f t="shared" si="2"/>
        <v>96.454070918581621</v>
      </c>
      <c r="Q7" s="3"/>
      <c r="R7" s="3"/>
      <c r="S7" s="3"/>
      <c r="T7" s="3"/>
      <c r="U7" s="3"/>
      <c r="V7" s="3"/>
      <c r="W7" s="3"/>
      <c r="AA7" s="3">
        <f t="shared" si="0"/>
        <v>0.4100000000000108</v>
      </c>
      <c r="AB7" s="4">
        <f t="shared" si="0"/>
        <v>0.14000000000000012</v>
      </c>
      <c r="AC7" s="3">
        <f t="shared" si="0"/>
        <v>-0.55099999999999971</v>
      </c>
      <c r="AF7">
        <v>1933</v>
      </c>
      <c r="AG7">
        <v>24.9</v>
      </c>
      <c r="AO7" s="2">
        <v>1900</v>
      </c>
      <c r="AP7">
        <v>91.7</v>
      </c>
      <c r="AQ7">
        <f t="shared" si="3"/>
        <v>8.2999999999999972</v>
      </c>
      <c r="AV7" s="2"/>
    </row>
    <row r="8" spans="1:115" x14ac:dyDescent="0.25">
      <c r="A8">
        <v>1967</v>
      </c>
      <c r="B8">
        <v>94.31</v>
      </c>
      <c r="C8">
        <v>2.3380000000000001</v>
      </c>
      <c r="D8">
        <v>3.3490000000000002</v>
      </c>
      <c r="E8">
        <v>100</v>
      </c>
      <c r="G8">
        <v>1967</v>
      </c>
      <c r="H8">
        <v>94.98</v>
      </c>
      <c r="I8">
        <v>2.1819999999999999</v>
      </c>
      <c r="J8">
        <v>2.8420000000000001</v>
      </c>
      <c r="K8">
        <v>100</v>
      </c>
      <c r="O8" s="3">
        <f t="shared" si="1"/>
        <v>2.4190878238556413</v>
      </c>
      <c r="P8" s="3">
        <f t="shared" si="2"/>
        <v>96.650899526985796</v>
      </c>
      <c r="Q8" s="3"/>
      <c r="R8" s="3"/>
      <c r="S8" s="3"/>
      <c r="T8" s="3"/>
      <c r="U8" s="3"/>
      <c r="V8" s="3"/>
      <c r="W8" s="3"/>
      <c r="AA8" s="4">
        <f t="shared" si="0"/>
        <v>0.67000000000000171</v>
      </c>
      <c r="AB8" s="4">
        <f t="shared" si="0"/>
        <v>-0.15600000000000014</v>
      </c>
      <c r="AC8" s="4">
        <f t="shared" si="0"/>
        <v>-0.50700000000000012</v>
      </c>
      <c r="AF8">
        <v>1934</v>
      </c>
      <c r="AG8">
        <v>21.7</v>
      </c>
      <c r="AO8">
        <v>1910</v>
      </c>
      <c r="AP8">
        <v>92.1</v>
      </c>
      <c r="AQ8">
        <f t="shared" si="3"/>
        <v>7.9000000000000057</v>
      </c>
    </row>
    <row r="9" spans="1:115" x14ac:dyDescent="0.25">
      <c r="A9">
        <v>1968</v>
      </c>
      <c r="B9">
        <v>94.31</v>
      </c>
      <c r="C9">
        <v>2.0880000000000001</v>
      </c>
      <c r="D9">
        <v>3.597</v>
      </c>
      <c r="E9">
        <v>100</v>
      </c>
      <c r="G9">
        <v>1968</v>
      </c>
      <c r="H9">
        <v>94.8</v>
      </c>
      <c r="I9">
        <v>2.0750000000000002</v>
      </c>
      <c r="J9">
        <v>3.1259999999999999</v>
      </c>
      <c r="K9">
        <v>100</v>
      </c>
      <c r="O9" s="3">
        <f t="shared" si="1"/>
        <v>2.1660200419095834</v>
      </c>
      <c r="P9" s="3">
        <f t="shared" si="2"/>
        <v>96.402820141007055</v>
      </c>
      <c r="Q9" s="3"/>
      <c r="R9" s="3"/>
      <c r="S9" s="3"/>
      <c r="T9" s="3"/>
      <c r="U9" s="3"/>
      <c r="V9" s="3"/>
      <c r="W9" s="3"/>
      <c r="AA9" s="3">
        <f t="shared" si="0"/>
        <v>0.48999999999999488</v>
      </c>
      <c r="AB9" s="3">
        <f t="shared" si="0"/>
        <v>-1.2999999999999901E-2</v>
      </c>
      <c r="AC9" s="3">
        <f t="shared" si="0"/>
        <v>-0.47100000000000009</v>
      </c>
      <c r="AF9">
        <v>1935</v>
      </c>
      <c r="AG9">
        <v>20.100000000000001</v>
      </c>
      <c r="AO9" s="2">
        <v>1920</v>
      </c>
      <c r="AP9">
        <v>90.4</v>
      </c>
      <c r="AQ9">
        <f t="shared" si="3"/>
        <v>9.5999999999999943</v>
      </c>
      <c r="AR9">
        <v>1948</v>
      </c>
      <c r="AS9">
        <v>86.6</v>
      </c>
      <c r="AT9">
        <f>100-AS9</f>
        <v>13.400000000000006</v>
      </c>
      <c r="AV9" s="2"/>
    </row>
    <row r="10" spans="1:115" x14ac:dyDescent="0.25">
      <c r="A10">
        <v>1969</v>
      </c>
      <c r="B10">
        <v>94.48</v>
      </c>
      <c r="C10">
        <v>1.7130000000000001</v>
      </c>
      <c r="D10">
        <v>3.8109999999999999</v>
      </c>
      <c r="E10">
        <v>100</v>
      </c>
      <c r="G10">
        <v>1969</v>
      </c>
      <c r="H10">
        <v>94.84</v>
      </c>
      <c r="I10">
        <v>1.722</v>
      </c>
      <c r="J10">
        <v>3.4350000000000001</v>
      </c>
      <c r="K10">
        <v>100</v>
      </c>
      <c r="O10" s="3">
        <f t="shared" si="1"/>
        <v>1.7807948603328727</v>
      </c>
      <c r="P10" s="3">
        <f t="shared" si="2"/>
        <v>96.189152433902649</v>
      </c>
      <c r="Q10" s="3"/>
      <c r="R10" s="3"/>
      <c r="S10" s="3"/>
      <c r="T10" s="3"/>
      <c r="U10" s="3"/>
      <c r="V10" s="3"/>
      <c r="W10" s="3"/>
      <c r="X10" s="3">
        <f>AI43</f>
        <v>94.5</v>
      </c>
      <c r="Y10" s="3">
        <f>X10</f>
        <v>94.5</v>
      </c>
      <c r="AA10" s="3">
        <f t="shared" si="0"/>
        <v>0.35999999999999943</v>
      </c>
      <c r="AB10" s="3">
        <f t="shared" si="0"/>
        <v>8.999999999999897E-3</v>
      </c>
      <c r="AC10" s="3">
        <f t="shared" si="0"/>
        <v>-0.37599999999999989</v>
      </c>
      <c r="AF10">
        <v>1936</v>
      </c>
      <c r="AG10">
        <v>16.899999999999999</v>
      </c>
      <c r="AO10">
        <v>1940</v>
      </c>
      <c r="AP10">
        <v>84.7</v>
      </c>
      <c r="AQ10">
        <f t="shared" si="3"/>
        <v>15.299999999999997</v>
      </c>
      <c r="AR10">
        <v>1949</v>
      </c>
      <c r="AS10">
        <v>86.4</v>
      </c>
      <c r="AT10">
        <f>100-AS10</f>
        <v>13.599999999999994</v>
      </c>
    </row>
    <row r="11" spans="1:115" x14ac:dyDescent="0.25">
      <c r="A11">
        <v>1970</v>
      </c>
      <c r="B11">
        <v>93.35</v>
      </c>
      <c r="C11">
        <v>2.6880000000000002</v>
      </c>
      <c r="D11">
        <v>3.9580000000000002</v>
      </c>
      <c r="E11">
        <v>100</v>
      </c>
      <c r="G11">
        <v>1970</v>
      </c>
      <c r="H11">
        <v>93.82</v>
      </c>
      <c r="I11">
        <v>2.6829999999999998</v>
      </c>
      <c r="J11">
        <v>3.4990000000000001</v>
      </c>
      <c r="K11">
        <v>100</v>
      </c>
      <c r="O11" s="3">
        <f t="shared" si="1"/>
        <v>2.7988921052083553</v>
      </c>
      <c r="P11" s="3">
        <f t="shared" si="2"/>
        <v>96.041841673666937</v>
      </c>
      <c r="Q11" s="3"/>
      <c r="R11" s="3">
        <f>100*((1-0.01*$AJ$43)*0.01*AH44-(1-0.01*$AJ$43)*0.01*$AH$43)</f>
        <v>-0.29519999999999547</v>
      </c>
      <c r="S11" s="3">
        <f>100*((1-0.01*AJ44)*0.01*$AH$43-(1-0.01*$AJ$43)*0.01*$AH$43)</f>
        <v>-1.1531999999999987</v>
      </c>
      <c r="T11" s="3">
        <f>AI44-$AI$43</f>
        <v>-1.2999999999999972</v>
      </c>
      <c r="U11" s="3">
        <f>100*((1-0.01*AJ44)*0.01*AH44+(1-0.01*5*AJ44)*0.01*($AH$43-AH44)-(1-0.01*$AJ$43)*0.01*$AH$43)</f>
        <v>-1.186799999999999</v>
      </c>
      <c r="V11" s="3">
        <f>100*((1-0.01*AJ44)*0.01*AH44       +((1-0.01*$AJ$43)-(1-0.01*AJ44))*0.01*2*AH44        -(1-0.01*$AJ$43)*0.01*$AH$43)</f>
        <v>0.8543999999999996</v>
      </c>
      <c r="W11" s="3"/>
      <c r="X11" s="3">
        <f>$AI$43+S11</f>
        <v>93.346800000000002</v>
      </c>
      <c r="Y11" s="3">
        <f>$AI$43+R11</f>
        <v>94.204800000000006</v>
      </c>
      <c r="AA11" s="3">
        <f t="shared" si="0"/>
        <v>0.46999999999999886</v>
      </c>
      <c r="AB11" s="3">
        <f t="shared" si="0"/>
        <v>-5.0000000000003375E-3</v>
      </c>
      <c r="AC11" s="3">
        <f t="shared" si="0"/>
        <v>-0.45900000000000007</v>
      </c>
      <c r="AF11">
        <v>1937</v>
      </c>
      <c r="AG11">
        <v>14.3</v>
      </c>
      <c r="AO11" s="2">
        <v>1950</v>
      </c>
      <c r="AP11">
        <v>83.2</v>
      </c>
      <c r="AQ11">
        <f t="shared" si="3"/>
        <v>16.799999999999997</v>
      </c>
      <c r="AR11">
        <v>1950</v>
      </c>
      <c r="AS11" s="2">
        <v>86.4</v>
      </c>
      <c r="AT11">
        <f>100-AS11</f>
        <v>13.599999999999994</v>
      </c>
      <c r="AV11" s="2"/>
    </row>
    <row r="12" spans="1:115" x14ac:dyDescent="0.25">
      <c r="A12">
        <v>1971</v>
      </c>
      <c r="B12">
        <v>91.57</v>
      </c>
      <c r="C12">
        <v>3.952</v>
      </c>
      <c r="D12">
        <v>4.4790000000000001</v>
      </c>
      <c r="E12">
        <v>100</v>
      </c>
      <c r="G12">
        <v>1971</v>
      </c>
      <c r="H12">
        <v>91.89</v>
      </c>
      <c r="I12">
        <v>4.0039999999999996</v>
      </c>
      <c r="J12">
        <v>4.1079999999999997</v>
      </c>
      <c r="K12">
        <v>100</v>
      </c>
      <c r="O12" s="3">
        <f t="shared" si="1"/>
        <v>4.1372668076464061</v>
      </c>
      <c r="P12" s="3">
        <f t="shared" si="2"/>
        <v>95.521044789552107</v>
      </c>
      <c r="Q12" s="3"/>
      <c r="R12" s="3">
        <f t="shared" ref="R12:R57" si="4">100*((1-0.01*$AJ$43)*0.01*AH45-(1-0.01*$AJ$43)*0.01*$AH$43)</f>
        <v>-0.59039999999999093</v>
      </c>
      <c r="S12" s="3">
        <f t="shared" ref="S12:S57" si="5">100*((1-0.01*AJ45)*0.01*$AH$43-(1-0.01*$AJ$43)*0.01*$AH$43)</f>
        <v>-1.8258999999999914</v>
      </c>
      <c r="T12" s="3">
        <f t="shared" ref="T12:T57" si="6">AI45-$AI$43</f>
        <v>-2.4000000000000057</v>
      </c>
      <c r="U12" s="3">
        <f t="shared" ref="U12:U57" si="7">100*((1-0.01*AJ45)*0.01*AH45+(1-0.01*5*AJ45)*0.01*($AH$43-AH45)-(1-0.01*$AJ$43)*0.01*$AH$43)</f>
        <v>-1.9098999999999977</v>
      </c>
      <c r="V12" s="3">
        <f t="shared" ref="V12:V57" si="8">100*((1-0.01*AJ45)*0.01*AH45       +((1-0.01*$AJ$43)-(1-0.01*AJ45))*0.01*2*AH45        -(1-0.01*$AJ$43)*0.01*$AH$43)</f>
        <v>1.2241000000000168</v>
      </c>
      <c r="W12" s="3"/>
      <c r="X12" s="3">
        <f t="shared" ref="X12:X57" si="9">$AI$43+S12</f>
        <v>92.67410000000001</v>
      </c>
      <c r="Y12" s="3">
        <f t="shared" ref="Y12:Y57" si="10">$AI$43+R12</f>
        <v>93.909600000000012</v>
      </c>
      <c r="AA12" s="3">
        <f t="shared" si="0"/>
        <v>0.32000000000000739</v>
      </c>
      <c r="AB12" s="3">
        <f t="shared" si="0"/>
        <v>5.1999999999999602E-2</v>
      </c>
      <c r="AC12" s="3">
        <f t="shared" si="0"/>
        <v>-0.37100000000000044</v>
      </c>
      <c r="AF12">
        <v>1938</v>
      </c>
      <c r="AG12">
        <v>19</v>
      </c>
      <c r="AO12">
        <v>1960</v>
      </c>
      <c r="AP12">
        <v>81.400000000000006</v>
      </c>
      <c r="AQ12">
        <f t="shared" si="3"/>
        <v>18.599999999999994</v>
      </c>
      <c r="AR12">
        <v>1951</v>
      </c>
      <c r="AS12" s="2">
        <v>86.5</v>
      </c>
      <c r="AT12">
        <f t="shared" ref="AT12:AT75" si="11">100-AS12</f>
        <v>13.5</v>
      </c>
    </row>
    <row r="13" spans="1:115" x14ac:dyDescent="0.25">
      <c r="A13">
        <v>1972</v>
      </c>
      <c r="B13">
        <v>91.68</v>
      </c>
      <c r="C13">
        <v>3.54</v>
      </c>
      <c r="D13">
        <v>4.7770000000000001</v>
      </c>
      <c r="E13">
        <v>100</v>
      </c>
      <c r="G13">
        <v>1972</v>
      </c>
      <c r="H13">
        <v>92.07</v>
      </c>
      <c r="I13">
        <v>3.6960000000000002</v>
      </c>
      <c r="J13">
        <v>4.2290000000000001</v>
      </c>
      <c r="K13">
        <v>100</v>
      </c>
      <c r="O13" s="3">
        <f t="shared" si="1"/>
        <v>3.7177063642091994</v>
      </c>
      <c r="P13" s="3">
        <f t="shared" si="2"/>
        <v>95.222856685700577</v>
      </c>
      <c r="Q13" s="3"/>
      <c r="R13" s="3">
        <f t="shared" si="4"/>
        <v>-0.98399999999999599</v>
      </c>
      <c r="S13" s="3">
        <f t="shared" si="5"/>
        <v>-1.4414999999999845</v>
      </c>
      <c r="T13" s="3">
        <f t="shared" si="6"/>
        <v>-2.2999999999999972</v>
      </c>
      <c r="U13" s="3">
        <f t="shared" si="7"/>
        <v>-1.5654999999999974</v>
      </c>
      <c r="V13" s="3">
        <f t="shared" si="8"/>
        <v>0.44250000000001233</v>
      </c>
      <c r="W13" s="3"/>
      <c r="X13" s="3">
        <f t="shared" si="9"/>
        <v>93.058500000000009</v>
      </c>
      <c r="Y13" s="3">
        <f t="shared" si="10"/>
        <v>93.516000000000005</v>
      </c>
      <c r="AA13" s="4">
        <f t="shared" si="0"/>
        <v>0.38999999999998636</v>
      </c>
      <c r="AB13" s="4">
        <f t="shared" si="0"/>
        <v>0.15600000000000014</v>
      </c>
      <c r="AC13" s="4">
        <f t="shared" si="0"/>
        <v>-0.54800000000000004</v>
      </c>
      <c r="AF13">
        <v>1939</v>
      </c>
      <c r="AG13">
        <v>17.2</v>
      </c>
      <c r="AO13" s="2">
        <v>1970</v>
      </c>
      <c r="AP13">
        <v>77</v>
      </c>
      <c r="AQ13">
        <f t="shared" si="3"/>
        <v>23</v>
      </c>
      <c r="AR13">
        <v>1952</v>
      </c>
      <c r="AS13" s="2">
        <v>86.3</v>
      </c>
      <c r="AT13">
        <f t="shared" si="11"/>
        <v>13.700000000000003</v>
      </c>
      <c r="AV13" s="2"/>
    </row>
    <row r="14" spans="1:115" x14ac:dyDescent="0.25">
      <c r="A14">
        <v>1973</v>
      </c>
      <c r="B14">
        <v>91.74</v>
      </c>
      <c r="C14">
        <v>3.1850000000000001</v>
      </c>
      <c r="D14">
        <v>5.0739999999999998</v>
      </c>
      <c r="E14">
        <v>100</v>
      </c>
      <c r="G14">
        <v>1973</v>
      </c>
      <c r="H14">
        <v>92.23</v>
      </c>
      <c r="I14">
        <v>3.2759999999999998</v>
      </c>
      <c r="J14">
        <v>4.4909999999999997</v>
      </c>
      <c r="K14">
        <v>100</v>
      </c>
      <c r="O14" s="3">
        <f t="shared" si="1"/>
        <v>3.3552804845930999</v>
      </c>
      <c r="P14" s="3">
        <f t="shared" si="2"/>
        <v>94.925949259492597</v>
      </c>
      <c r="Q14" s="3"/>
      <c r="R14" s="3">
        <f t="shared" si="4"/>
        <v>-1.0823999999999945</v>
      </c>
      <c r="S14" s="3">
        <f t="shared" si="5"/>
        <v>-0.86490000000000178</v>
      </c>
      <c r="T14" s="3">
        <f t="shared" si="6"/>
        <v>-1.9000000000000057</v>
      </c>
      <c r="U14" s="3">
        <f t="shared" si="7"/>
        <v>-0.97489999999998966</v>
      </c>
      <c r="V14" s="3">
        <f t="shared" si="8"/>
        <v>-0.22739999999998872</v>
      </c>
      <c r="W14" s="3"/>
      <c r="X14" s="3">
        <f t="shared" si="9"/>
        <v>93.635099999999994</v>
      </c>
      <c r="Y14" s="3">
        <f t="shared" si="10"/>
        <v>93.417600000000007</v>
      </c>
      <c r="AA14" s="4">
        <f t="shared" si="0"/>
        <v>0.49000000000000909</v>
      </c>
      <c r="AB14" s="4">
        <f t="shared" si="0"/>
        <v>9.0999999999999748E-2</v>
      </c>
      <c r="AC14" s="3">
        <f t="shared" si="0"/>
        <v>-0.58300000000000018</v>
      </c>
      <c r="AF14">
        <v>1940</v>
      </c>
      <c r="AG14">
        <v>14.6</v>
      </c>
      <c r="AO14">
        <v>1980</v>
      </c>
      <c r="AP14">
        <v>75.8</v>
      </c>
      <c r="AQ14">
        <f t="shared" si="3"/>
        <v>24.200000000000003</v>
      </c>
      <c r="AR14">
        <v>1953</v>
      </c>
      <c r="AS14" s="2">
        <v>86</v>
      </c>
      <c r="AT14">
        <f t="shared" si="11"/>
        <v>14</v>
      </c>
    </row>
    <row r="15" spans="1:115" x14ac:dyDescent="0.25">
      <c r="A15">
        <v>1974</v>
      </c>
      <c r="B15">
        <v>91.61</v>
      </c>
      <c r="C15">
        <v>3.1070000000000002</v>
      </c>
      <c r="D15">
        <v>5.2809999999999997</v>
      </c>
      <c r="E15">
        <v>100</v>
      </c>
      <c r="G15">
        <v>1974</v>
      </c>
      <c r="H15">
        <v>92.34</v>
      </c>
      <c r="I15">
        <v>3.173</v>
      </c>
      <c r="J15">
        <v>4.49</v>
      </c>
      <c r="K15">
        <v>100</v>
      </c>
      <c r="O15" s="3">
        <f t="shared" si="1"/>
        <v>3.28029815133503</v>
      </c>
      <c r="P15" s="3">
        <f t="shared" si="2"/>
        <v>94.718894377887565</v>
      </c>
      <c r="Q15" s="3"/>
      <c r="R15" s="3">
        <f t="shared" si="4"/>
        <v>-1.3775999999999899</v>
      </c>
      <c r="S15" s="3">
        <f t="shared" si="5"/>
        <v>-1.4414999999999845</v>
      </c>
      <c r="T15" s="3">
        <f t="shared" si="6"/>
        <v>-2.7000000000000028</v>
      </c>
      <c r="U15" s="3">
        <f t="shared" si="7"/>
        <v>-1.6150999999999915</v>
      </c>
      <c r="V15" s="3">
        <f t="shared" si="8"/>
        <v>4.2900000000023475E-2</v>
      </c>
      <c r="W15" s="3"/>
      <c r="X15" s="3">
        <f t="shared" si="9"/>
        <v>93.058500000000009</v>
      </c>
      <c r="Y15" s="3">
        <f t="shared" si="10"/>
        <v>93.122400000000013</v>
      </c>
      <c r="AA15" s="4">
        <f t="shared" si="0"/>
        <v>0.73000000000000398</v>
      </c>
      <c r="AB15" s="3">
        <f t="shared" si="0"/>
        <v>6.5999999999999837E-2</v>
      </c>
      <c r="AC15" s="4">
        <f t="shared" si="0"/>
        <v>-0.79099999999999948</v>
      </c>
      <c r="AF15">
        <v>1941</v>
      </c>
      <c r="AG15">
        <v>9.9</v>
      </c>
      <c r="AO15" s="2">
        <v>1990</v>
      </c>
      <c r="AP15">
        <v>75.3</v>
      </c>
      <c r="AQ15">
        <f t="shared" si="3"/>
        <v>24.700000000000003</v>
      </c>
      <c r="AR15">
        <v>1954</v>
      </c>
      <c r="AS15" s="2">
        <v>85.5</v>
      </c>
      <c r="AT15">
        <f t="shared" si="11"/>
        <v>14.5</v>
      </c>
      <c r="AV15" s="2"/>
    </row>
    <row r="16" spans="1:115" x14ac:dyDescent="0.25">
      <c r="A16">
        <v>1975</v>
      </c>
      <c r="B16">
        <v>87.94</v>
      </c>
      <c r="C16">
        <v>6.3810000000000002</v>
      </c>
      <c r="D16">
        <v>5.6779999999999999</v>
      </c>
      <c r="E16">
        <v>100</v>
      </c>
      <c r="G16">
        <v>1975</v>
      </c>
      <c r="H16">
        <v>88.59</v>
      </c>
      <c r="I16">
        <v>6.64</v>
      </c>
      <c r="J16">
        <v>4.774</v>
      </c>
      <c r="K16">
        <v>100</v>
      </c>
      <c r="O16" s="3">
        <f t="shared" si="1"/>
        <v>6.7651954495817481</v>
      </c>
      <c r="P16" s="3">
        <f t="shared" si="2"/>
        <v>94.3219432194322</v>
      </c>
      <c r="Q16" s="3"/>
      <c r="R16" s="3">
        <f t="shared" si="4"/>
        <v>-1.6727999999999854</v>
      </c>
      <c r="S16" s="3">
        <f t="shared" si="5"/>
        <v>-3.9401000000000019</v>
      </c>
      <c r="T16" s="3">
        <f t="shared" si="6"/>
        <v>-5.5</v>
      </c>
      <c r="U16" s="3">
        <f t="shared" si="7"/>
        <v>-4.327700000000001</v>
      </c>
      <c r="V16" s="3">
        <f t="shared" si="8"/>
        <v>2.1976000000000107</v>
      </c>
      <c r="W16" s="3"/>
      <c r="X16" s="3">
        <f t="shared" si="9"/>
        <v>90.559899999999999</v>
      </c>
      <c r="Y16" s="3">
        <f t="shared" si="10"/>
        <v>92.827200000000019</v>
      </c>
      <c r="AA16" s="4">
        <f t="shared" si="0"/>
        <v>0.65000000000000568</v>
      </c>
      <c r="AB16" s="3">
        <f t="shared" si="0"/>
        <v>0.25899999999999945</v>
      </c>
      <c r="AC16" s="4">
        <f t="shared" si="0"/>
        <v>-0.90399999999999991</v>
      </c>
      <c r="AF16">
        <v>1942</v>
      </c>
      <c r="AG16">
        <v>4.7</v>
      </c>
      <c r="AR16">
        <v>1955</v>
      </c>
      <c r="AS16" s="2">
        <v>85.4</v>
      </c>
      <c r="AT16">
        <f t="shared" si="11"/>
        <v>14.599999999999994</v>
      </c>
    </row>
    <row r="17" spans="1:46" x14ac:dyDescent="0.25">
      <c r="A17">
        <v>1976</v>
      </c>
      <c r="B17">
        <v>88.6</v>
      </c>
      <c r="C17">
        <v>5.15</v>
      </c>
      <c r="D17">
        <v>6.25</v>
      </c>
      <c r="E17">
        <v>100</v>
      </c>
      <c r="G17">
        <v>1976</v>
      </c>
      <c r="H17">
        <v>89.29</v>
      </c>
      <c r="I17">
        <v>5.2839999999999998</v>
      </c>
      <c r="J17">
        <v>5.423</v>
      </c>
      <c r="K17">
        <v>100</v>
      </c>
      <c r="O17" s="3">
        <f t="shared" si="1"/>
        <v>5.4933333333333332</v>
      </c>
      <c r="P17" s="3">
        <f t="shared" si="2"/>
        <v>93.75</v>
      </c>
      <c r="Q17" s="3"/>
      <c r="R17" s="3">
        <f t="shared" si="4"/>
        <v>-1.8695999999999935</v>
      </c>
      <c r="S17" s="3">
        <f t="shared" si="5"/>
        <v>-3.1712999999999991</v>
      </c>
      <c r="T17" s="3">
        <f t="shared" si="6"/>
        <v>-5</v>
      </c>
      <c r="U17" s="3">
        <f t="shared" si="7"/>
        <v>-3.5437000000000052</v>
      </c>
      <c r="V17" s="3">
        <f t="shared" si="8"/>
        <v>1.2390000000000012</v>
      </c>
      <c r="W17" s="3"/>
      <c r="X17" s="3">
        <f t="shared" si="9"/>
        <v>91.328699999999998</v>
      </c>
      <c r="Y17" s="3">
        <f t="shared" si="10"/>
        <v>92.630400000000009</v>
      </c>
      <c r="AA17" s="4">
        <f t="shared" si="0"/>
        <v>0.69000000000001194</v>
      </c>
      <c r="AB17" s="3">
        <f t="shared" si="0"/>
        <v>0.13399999999999945</v>
      </c>
      <c r="AC17" s="3">
        <f t="shared" si="0"/>
        <v>-0.82699999999999996</v>
      </c>
      <c r="AF17">
        <v>1943</v>
      </c>
      <c r="AG17">
        <v>1.9</v>
      </c>
      <c r="AR17">
        <v>1956</v>
      </c>
      <c r="AS17" s="2">
        <v>85.5</v>
      </c>
      <c r="AT17">
        <f t="shared" si="11"/>
        <v>14.5</v>
      </c>
    </row>
    <row r="18" spans="1:46" x14ac:dyDescent="0.25">
      <c r="A18">
        <v>1977</v>
      </c>
      <c r="B18">
        <v>89.02</v>
      </c>
      <c r="C18">
        <v>5.04</v>
      </c>
      <c r="D18">
        <v>5.944</v>
      </c>
      <c r="E18">
        <v>100</v>
      </c>
      <c r="G18">
        <v>1977</v>
      </c>
      <c r="H18">
        <v>89.76</v>
      </c>
      <c r="I18">
        <v>5.2569999999999997</v>
      </c>
      <c r="J18">
        <v>4.9850000000000003</v>
      </c>
      <c r="K18">
        <v>100</v>
      </c>
      <c r="O18" s="3">
        <f t="shared" si="1"/>
        <v>5.3582819476929622</v>
      </c>
      <c r="P18" s="3">
        <f t="shared" si="2"/>
        <v>94.05623775048997</v>
      </c>
      <c r="Q18" s="3"/>
      <c r="R18" s="3">
        <f t="shared" si="4"/>
        <v>-1.8695999999999935</v>
      </c>
      <c r="S18" s="3">
        <f t="shared" si="5"/>
        <v>-2.5946999999999942</v>
      </c>
      <c r="T18" s="3">
        <f t="shared" si="6"/>
        <v>-4.4000000000000057</v>
      </c>
      <c r="U18" s="3">
        <f t="shared" si="7"/>
        <v>-2.9214999999999991</v>
      </c>
      <c r="V18" s="3">
        <f t="shared" si="8"/>
        <v>0.67380000000001328</v>
      </c>
      <c r="W18" s="3"/>
      <c r="X18" s="3">
        <f t="shared" si="9"/>
        <v>91.905300000000011</v>
      </c>
      <c r="Y18" s="3">
        <f t="shared" si="10"/>
        <v>92.630400000000009</v>
      </c>
      <c r="AA18" s="3">
        <f t="shared" si="0"/>
        <v>0.74000000000000909</v>
      </c>
      <c r="AB18" s="3">
        <f t="shared" si="0"/>
        <v>0.21699999999999964</v>
      </c>
      <c r="AC18" s="3">
        <f t="shared" si="0"/>
        <v>-0.95899999999999963</v>
      </c>
      <c r="AF18">
        <v>1944</v>
      </c>
      <c r="AG18">
        <v>1.2</v>
      </c>
      <c r="AR18">
        <v>1957</v>
      </c>
      <c r="AS18" s="2">
        <v>84.8</v>
      </c>
      <c r="AT18">
        <f t="shared" si="11"/>
        <v>15.200000000000003</v>
      </c>
    </row>
    <row r="19" spans="1:46" x14ac:dyDescent="0.25">
      <c r="A19">
        <v>1978</v>
      </c>
      <c r="B19">
        <v>90.18</v>
      </c>
      <c r="C19">
        <v>3.9670000000000001</v>
      </c>
      <c r="D19">
        <v>5.8520000000000003</v>
      </c>
      <c r="E19">
        <v>100</v>
      </c>
      <c r="G19">
        <v>1978</v>
      </c>
      <c r="H19">
        <v>90.77</v>
      </c>
      <c r="I19">
        <v>4.1529999999999996</v>
      </c>
      <c r="J19">
        <v>5.0819999999999999</v>
      </c>
      <c r="K19">
        <v>100</v>
      </c>
      <c r="O19" s="3">
        <f t="shared" si="1"/>
        <v>4.2136233762095445</v>
      </c>
      <c r="P19" s="3">
        <f t="shared" si="2"/>
        <v>94.147941479414797</v>
      </c>
      <c r="Q19" s="3"/>
      <c r="R19" s="3">
        <f t="shared" si="4"/>
        <v>-1.771199999999995</v>
      </c>
      <c r="S19" s="3">
        <f t="shared" si="5"/>
        <v>-1.8258999999999914</v>
      </c>
      <c r="T19" s="3">
        <f t="shared" si="6"/>
        <v>-3.5</v>
      </c>
      <c r="U19" s="3">
        <f t="shared" si="7"/>
        <v>-2.0778999999999881</v>
      </c>
      <c r="V19" s="3">
        <f t="shared" si="8"/>
        <v>2.0500000000012175E-2</v>
      </c>
      <c r="W19" s="3"/>
      <c r="X19" s="3">
        <f t="shared" si="9"/>
        <v>92.67410000000001</v>
      </c>
      <c r="Y19" s="3">
        <f t="shared" si="10"/>
        <v>92.728800000000007</v>
      </c>
      <c r="AA19" s="4">
        <f t="shared" si="0"/>
        <v>0.5899999999999892</v>
      </c>
      <c r="AB19" s="3">
        <f t="shared" si="0"/>
        <v>0.1859999999999995</v>
      </c>
      <c r="AC19" s="3">
        <f t="shared" si="0"/>
        <v>-0.77000000000000046</v>
      </c>
      <c r="AF19">
        <v>1945</v>
      </c>
      <c r="AG19">
        <v>1.9</v>
      </c>
      <c r="AR19">
        <v>1958</v>
      </c>
      <c r="AS19" s="2">
        <v>84.2</v>
      </c>
      <c r="AT19">
        <f t="shared" si="11"/>
        <v>15.799999999999997</v>
      </c>
    </row>
    <row r="20" spans="1:46" x14ac:dyDescent="0.25">
      <c r="A20">
        <v>1979</v>
      </c>
      <c r="B20">
        <v>90.66</v>
      </c>
      <c r="C20">
        <v>3.6909999999999998</v>
      </c>
      <c r="D20">
        <v>5.6449999999999996</v>
      </c>
      <c r="E20">
        <v>100</v>
      </c>
      <c r="G20">
        <v>1979</v>
      </c>
      <c r="H20">
        <v>91.27</v>
      </c>
      <c r="I20">
        <v>3.8210000000000002</v>
      </c>
      <c r="J20">
        <v>4.9109999999999996</v>
      </c>
      <c r="K20">
        <v>100</v>
      </c>
      <c r="O20" s="3">
        <f t="shared" si="1"/>
        <v>3.9119882142213647</v>
      </c>
      <c r="P20" s="3">
        <f t="shared" si="2"/>
        <v>94.354774190967646</v>
      </c>
      <c r="Q20" s="3"/>
      <c r="R20" s="3">
        <f t="shared" si="4"/>
        <v>-1.6727999999999854</v>
      </c>
      <c r="S20" s="3">
        <f t="shared" si="5"/>
        <v>-1.7297999999999925</v>
      </c>
      <c r="T20" s="3">
        <f t="shared" si="6"/>
        <v>-3.4000000000000057</v>
      </c>
      <c r="U20" s="3">
        <f t="shared" si="7"/>
        <v>-1.9609999999999905</v>
      </c>
      <c r="V20" s="3">
        <f t="shared" si="8"/>
        <v>2.64000000000153E-2</v>
      </c>
      <c r="W20" s="6">
        <f>R20/T20</f>
        <v>0.49199999999999489</v>
      </c>
      <c r="X20" s="3">
        <f t="shared" si="9"/>
        <v>92.770200000000003</v>
      </c>
      <c r="Y20" s="3">
        <f t="shared" si="10"/>
        <v>92.827200000000019</v>
      </c>
      <c r="AA20" s="3">
        <f t="shared" si="0"/>
        <v>0.60999999999999943</v>
      </c>
      <c r="AB20" s="3">
        <f t="shared" si="0"/>
        <v>0.13000000000000034</v>
      </c>
      <c r="AC20" s="3">
        <f t="shared" si="0"/>
        <v>-0.73399999999999999</v>
      </c>
      <c r="AF20">
        <v>1946</v>
      </c>
      <c r="AG20">
        <v>3.9</v>
      </c>
      <c r="AR20">
        <v>1959</v>
      </c>
      <c r="AS20" s="2">
        <v>83.7</v>
      </c>
      <c r="AT20">
        <f t="shared" si="11"/>
        <v>16.299999999999997</v>
      </c>
    </row>
    <row r="21" spans="1:46" x14ac:dyDescent="0.25">
      <c r="A21">
        <v>1980</v>
      </c>
      <c r="B21">
        <v>89.36</v>
      </c>
      <c r="C21">
        <v>4.6710000000000003</v>
      </c>
      <c r="D21">
        <v>5.968</v>
      </c>
      <c r="E21">
        <v>100</v>
      </c>
      <c r="G21">
        <v>1980</v>
      </c>
      <c r="H21">
        <v>89.9</v>
      </c>
      <c r="I21">
        <v>4.9039999999999999</v>
      </c>
      <c r="J21">
        <v>5.1950000000000003</v>
      </c>
      <c r="K21">
        <v>100</v>
      </c>
      <c r="O21" s="3">
        <f t="shared" si="1"/>
        <v>4.967510714551584</v>
      </c>
      <c r="P21" s="3">
        <f t="shared" si="2"/>
        <v>94.031940319403191</v>
      </c>
      <c r="Q21" s="3"/>
      <c r="R21" s="3">
        <f t="shared" si="4"/>
        <v>-1.8695999999999935</v>
      </c>
      <c r="S21" s="3">
        <f t="shared" si="5"/>
        <v>-3.363499999999997</v>
      </c>
      <c r="T21" s="3">
        <f t="shared" si="6"/>
        <v>-5.0999999999999943</v>
      </c>
      <c r="U21" s="3">
        <f t="shared" si="7"/>
        <v>-3.7510999999999961</v>
      </c>
      <c r="V21" s="3">
        <f t="shared" si="8"/>
        <v>1.4274000000000231</v>
      </c>
      <c r="W21" s="3"/>
      <c r="X21" s="3">
        <f t="shared" si="9"/>
        <v>91.136499999999998</v>
      </c>
      <c r="Y21" s="3">
        <f t="shared" si="10"/>
        <v>92.630400000000009</v>
      </c>
      <c r="AA21" s="3">
        <f t="shared" si="0"/>
        <v>0.54000000000000625</v>
      </c>
      <c r="AB21" s="3">
        <f t="shared" si="0"/>
        <v>0.23299999999999965</v>
      </c>
      <c r="AC21" s="3">
        <f t="shared" si="0"/>
        <v>-0.77299999999999969</v>
      </c>
      <c r="AF21">
        <v>1947</v>
      </c>
      <c r="AG21">
        <v>3.9</v>
      </c>
      <c r="AR21">
        <v>1960</v>
      </c>
      <c r="AS21" s="2">
        <v>83.3</v>
      </c>
      <c r="AT21">
        <f t="shared" si="11"/>
        <v>16.700000000000003</v>
      </c>
    </row>
    <row r="22" spans="1:46" x14ac:dyDescent="0.25">
      <c r="A22">
        <v>1981</v>
      </c>
      <c r="B22">
        <v>88.08</v>
      </c>
      <c r="C22">
        <v>5.7539999999999996</v>
      </c>
      <c r="D22">
        <v>6.1630000000000003</v>
      </c>
      <c r="E22">
        <v>100</v>
      </c>
      <c r="G22">
        <v>1981</v>
      </c>
      <c r="H22">
        <v>88.54</v>
      </c>
      <c r="I22">
        <v>6.0490000000000004</v>
      </c>
      <c r="J22">
        <v>5.4160000000000004</v>
      </c>
      <c r="K22">
        <v>100</v>
      </c>
      <c r="O22" s="3">
        <f t="shared" si="1"/>
        <v>6.1321056333525155</v>
      </c>
      <c r="P22" s="3">
        <f t="shared" si="2"/>
        <v>93.836815104453123</v>
      </c>
      <c r="Q22" s="3"/>
      <c r="R22" s="3">
        <f t="shared" si="4"/>
        <v>-1.9680000000000031</v>
      </c>
      <c r="S22" s="3">
        <f t="shared" si="5"/>
        <v>-3.7478999999999929</v>
      </c>
      <c r="T22" s="3">
        <f t="shared" si="6"/>
        <v>-5.5</v>
      </c>
      <c r="U22" s="3">
        <f t="shared" si="7"/>
        <v>-4.1879</v>
      </c>
      <c r="V22" s="3">
        <f t="shared" si="8"/>
        <v>1.7019000000000117</v>
      </c>
      <c r="W22" s="3"/>
      <c r="X22" s="3">
        <f t="shared" si="9"/>
        <v>90.752100000000013</v>
      </c>
      <c r="Y22" s="3">
        <f t="shared" si="10"/>
        <v>92.531999999999996</v>
      </c>
      <c r="AA22" s="3">
        <f t="shared" si="0"/>
        <v>0.46000000000000796</v>
      </c>
      <c r="AB22" s="3">
        <f t="shared" si="0"/>
        <v>0.29500000000000082</v>
      </c>
      <c r="AC22" s="3">
        <f t="shared" si="0"/>
        <v>-0.74699999999999989</v>
      </c>
      <c r="AF22">
        <v>1948</v>
      </c>
      <c r="AG22">
        <v>3.8</v>
      </c>
      <c r="AH22" s="2">
        <v>96.6</v>
      </c>
      <c r="AI22">
        <v>94.1</v>
      </c>
      <c r="AJ22">
        <v>2.6</v>
      </c>
      <c r="AK22">
        <f>AVERAGE(AJ22:AJ53)</f>
        <v>3.3843749999999999</v>
      </c>
      <c r="AL22">
        <f>100-AH22</f>
        <v>3.4000000000000057</v>
      </c>
      <c r="AM22" s="3">
        <f>AJ22*AH22/100</f>
        <v>2.5116000000000001</v>
      </c>
      <c r="AR22">
        <v>1961</v>
      </c>
      <c r="AS22" s="2">
        <v>82.9</v>
      </c>
      <c r="AT22">
        <f t="shared" si="11"/>
        <v>17.099999999999994</v>
      </c>
    </row>
    <row r="23" spans="1:46" x14ac:dyDescent="0.25">
      <c r="A23">
        <v>1982</v>
      </c>
      <c r="B23">
        <v>85.92</v>
      </c>
      <c r="C23">
        <v>7.76</v>
      </c>
      <c r="D23">
        <v>6.3150000000000004</v>
      </c>
      <c r="E23">
        <v>100</v>
      </c>
      <c r="G23">
        <v>1982</v>
      </c>
      <c r="H23">
        <v>86.2</v>
      </c>
      <c r="I23">
        <v>8.157</v>
      </c>
      <c r="J23">
        <v>5.6449999999999996</v>
      </c>
      <c r="K23">
        <v>100</v>
      </c>
      <c r="O23" s="3">
        <f t="shared" si="1"/>
        <v>8.2835183603757461</v>
      </c>
      <c r="P23" s="3">
        <f t="shared" si="2"/>
        <v>93.684684234211701</v>
      </c>
      <c r="Q23" s="3"/>
      <c r="R23" s="3">
        <f t="shared" si="4"/>
        <v>-2.0663999999999905</v>
      </c>
      <c r="S23" s="3">
        <f t="shared" si="5"/>
        <v>-6.1504000000000003</v>
      </c>
      <c r="T23" s="3">
        <f t="shared" si="6"/>
        <v>-8</v>
      </c>
      <c r="U23" s="3">
        <f t="shared" si="7"/>
        <v>-6.8223999999999947</v>
      </c>
      <c r="V23" s="3">
        <f t="shared" si="8"/>
        <v>3.9495999999999976</v>
      </c>
      <c r="W23" s="3"/>
      <c r="X23" s="3">
        <f t="shared" si="9"/>
        <v>88.349599999999995</v>
      </c>
      <c r="Y23" s="3">
        <f t="shared" si="10"/>
        <v>92.433600000000013</v>
      </c>
      <c r="AA23" s="3">
        <f t="shared" si="0"/>
        <v>0.28000000000000114</v>
      </c>
      <c r="AB23" s="3">
        <f t="shared" si="0"/>
        <v>0.39700000000000024</v>
      </c>
      <c r="AC23" s="3">
        <f t="shared" si="0"/>
        <v>-0.67000000000000082</v>
      </c>
      <c r="AF23">
        <v>1949</v>
      </c>
      <c r="AG23">
        <v>5.9</v>
      </c>
      <c r="AH23" s="2">
        <v>96.5</v>
      </c>
      <c r="AI23">
        <v>92</v>
      </c>
      <c r="AJ23">
        <v>4.5999999999999996</v>
      </c>
      <c r="AL23">
        <f t="shared" ref="AL23:AL86" si="12">100-AH23</f>
        <v>3.5</v>
      </c>
      <c r="AM23" s="3">
        <f t="shared" ref="AM23:AM86" si="13">AJ23*AH23/100</f>
        <v>4.4390000000000001</v>
      </c>
      <c r="AR23">
        <v>1962</v>
      </c>
      <c r="AS23" s="2">
        <v>82</v>
      </c>
      <c r="AT23">
        <f t="shared" si="11"/>
        <v>18</v>
      </c>
    </row>
    <row r="24" spans="1:46" x14ac:dyDescent="0.25">
      <c r="A24">
        <v>1983</v>
      </c>
      <c r="B24">
        <v>83.94</v>
      </c>
      <c r="C24">
        <v>9.5559999999999992</v>
      </c>
      <c r="D24">
        <v>6.5</v>
      </c>
      <c r="E24">
        <v>100</v>
      </c>
      <c r="G24">
        <v>1983</v>
      </c>
      <c r="H24">
        <v>84.38</v>
      </c>
      <c r="I24">
        <v>9.8439999999999994</v>
      </c>
      <c r="J24">
        <v>5.7779999999999996</v>
      </c>
      <c r="K24">
        <v>100</v>
      </c>
      <c r="O24" s="3">
        <f t="shared" si="1"/>
        <v>10.220758107298707</v>
      </c>
      <c r="P24" s="3">
        <f t="shared" si="2"/>
        <v>93.49973998959959</v>
      </c>
      <c r="Q24" s="3"/>
      <c r="R24" s="3">
        <f t="shared" si="4"/>
        <v>-2.2631999999999985</v>
      </c>
      <c r="S24" s="3">
        <f t="shared" si="5"/>
        <v>-6.3425999999999867</v>
      </c>
      <c r="T24" s="3">
        <f t="shared" si="6"/>
        <v>-8.4000000000000057</v>
      </c>
      <c r="U24" s="3">
        <f t="shared" si="7"/>
        <v>-7.0969999999999871</v>
      </c>
      <c r="V24" s="3">
        <f t="shared" si="8"/>
        <v>3.9276000000000089</v>
      </c>
      <c r="W24" s="3"/>
      <c r="X24" s="3">
        <f t="shared" si="9"/>
        <v>88.15740000000001</v>
      </c>
      <c r="Y24" s="3">
        <f t="shared" si="10"/>
        <v>92.236800000000002</v>
      </c>
      <c r="AA24" s="3">
        <f t="shared" si="0"/>
        <v>0.43999999999999773</v>
      </c>
      <c r="AB24" s="3">
        <f t="shared" si="0"/>
        <v>0.28800000000000026</v>
      </c>
      <c r="AC24" s="3">
        <f t="shared" si="0"/>
        <v>-0.72200000000000042</v>
      </c>
      <c r="AF24">
        <v>1950</v>
      </c>
      <c r="AG24">
        <v>5.3</v>
      </c>
      <c r="AH24" s="2">
        <v>96.5</v>
      </c>
      <c r="AI24">
        <v>92.6</v>
      </c>
      <c r="AJ24">
        <v>4</v>
      </c>
      <c r="AL24">
        <f t="shared" si="12"/>
        <v>3.5</v>
      </c>
      <c r="AM24" s="3">
        <f t="shared" si="13"/>
        <v>3.86</v>
      </c>
      <c r="AR24">
        <v>1963</v>
      </c>
      <c r="AS24" s="2">
        <v>81.400000000000006</v>
      </c>
      <c r="AT24">
        <f t="shared" si="11"/>
        <v>18.599999999999994</v>
      </c>
    </row>
    <row r="25" spans="1:46" x14ac:dyDescent="0.25">
      <c r="A25">
        <v>1984</v>
      </c>
      <c r="B25">
        <v>86.74</v>
      </c>
      <c r="C25">
        <v>6.617</v>
      </c>
      <c r="D25">
        <v>6.64</v>
      </c>
      <c r="E25">
        <v>100</v>
      </c>
      <c r="G25">
        <v>1984</v>
      </c>
      <c r="H25">
        <v>87.18</v>
      </c>
      <c r="I25">
        <v>6.8390000000000004</v>
      </c>
      <c r="J25">
        <v>5.9820000000000002</v>
      </c>
      <c r="K25">
        <v>100</v>
      </c>
      <c r="O25" s="3">
        <f t="shared" si="1"/>
        <v>7.0878455820131325</v>
      </c>
      <c r="P25" s="3">
        <f t="shared" si="2"/>
        <v>93.359800794023826</v>
      </c>
      <c r="Q25" s="3"/>
      <c r="R25" s="3">
        <f t="shared" si="4"/>
        <v>-2.164799999999989</v>
      </c>
      <c r="S25" s="3">
        <f t="shared" si="5"/>
        <v>-4.1322999999999999</v>
      </c>
      <c r="T25" s="3">
        <f t="shared" si="6"/>
        <v>-6.0999999999999943</v>
      </c>
      <c r="U25" s="3">
        <f t="shared" si="7"/>
        <v>-4.6514999999999969</v>
      </c>
      <c r="V25" s="3">
        <f t="shared" si="8"/>
        <v>1.8729000000000218</v>
      </c>
      <c r="W25" s="3"/>
      <c r="X25" s="3">
        <f t="shared" si="9"/>
        <v>90.367699999999999</v>
      </c>
      <c r="Y25" s="3">
        <f t="shared" si="10"/>
        <v>92.335200000000015</v>
      </c>
      <c r="AA25" s="3">
        <f t="shared" si="0"/>
        <v>0.44000000000001194</v>
      </c>
      <c r="AB25" s="3">
        <f t="shared" si="0"/>
        <v>0.22200000000000042</v>
      </c>
      <c r="AC25" s="3">
        <f t="shared" si="0"/>
        <v>-0.65799999999999947</v>
      </c>
      <c r="AF25">
        <v>1951</v>
      </c>
      <c r="AG25">
        <v>3.3</v>
      </c>
      <c r="AH25" s="2">
        <v>96.8</v>
      </c>
      <c r="AI25">
        <v>94.7</v>
      </c>
      <c r="AJ25">
        <v>2.2000000000000002</v>
      </c>
      <c r="AL25">
        <f t="shared" si="12"/>
        <v>3.2000000000000028</v>
      </c>
      <c r="AM25" s="3">
        <f t="shared" si="13"/>
        <v>2.1295999999999999</v>
      </c>
      <c r="AR25">
        <v>1964</v>
      </c>
      <c r="AS25" s="2">
        <v>81</v>
      </c>
      <c r="AT25">
        <f t="shared" si="11"/>
        <v>19</v>
      </c>
    </row>
    <row r="26" spans="1:46" x14ac:dyDescent="0.25">
      <c r="A26">
        <v>1985</v>
      </c>
      <c r="B26">
        <v>87.35</v>
      </c>
      <c r="C26">
        <v>5.9210000000000003</v>
      </c>
      <c r="D26">
        <v>6.7329999999999997</v>
      </c>
      <c r="E26">
        <v>100</v>
      </c>
      <c r="G26">
        <v>1985</v>
      </c>
      <c r="H26">
        <v>87.71</v>
      </c>
      <c r="I26">
        <v>6.141</v>
      </c>
      <c r="J26">
        <v>6.15</v>
      </c>
      <c r="K26">
        <v>100</v>
      </c>
      <c r="O26" s="3">
        <f t="shared" si="1"/>
        <v>6.3481682409323374</v>
      </c>
      <c r="P26" s="3">
        <f t="shared" si="2"/>
        <v>93.267269309227629</v>
      </c>
      <c r="Q26" s="3"/>
      <c r="R26" s="3">
        <f t="shared" si="4"/>
        <v>-2.164799999999989</v>
      </c>
      <c r="S26" s="3">
        <f t="shared" si="5"/>
        <v>-3.8439999999999919</v>
      </c>
      <c r="T26" s="3">
        <f t="shared" si="6"/>
        <v>-5.7999999999999972</v>
      </c>
      <c r="U26" s="3">
        <f t="shared" si="7"/>
        <v>-4.3367999999999851</v>
      </c>
      <c r="V26" s="3">
        <f t="shared" si="8"/>
        <v>1.5912000000000259</v>
      </c>
      <c r="W26" s="3"/>
      <c r="X26" s="3">
        <f t="shared" si="9"/>
        <v>90.656000000000006</v>
      </c>
      <c r="Y26" s="3">
        <f t="shared" si="10"/>
        <v>92.335200000000015</v>
      </c>
      <c r="AA26" s="3">
        <f t="shared" si="0"/>
        <v>0.35999999999999943</v>
      </c>
      <c r="AB26" s="3">
        <f t="shared" si="0"/>
        <v>0.21999999999999975</v>
      </c>
      <c r="AC26" s="3">
        <f t="shared" si="0"/>
        <v>-0.5829999999999993</v>
      </c>
      <c r="AF26">
        <v>1952</v>
      </c>
      <c r="AG26">
        <v>3</v>
      </c>
      <c r="AH26" s="2">
        <v>97.2</v>
      </c>
      <c r="AI26">
        <v>95.2</v>
      </c>
      <c r="AJ26">
        <v>2.1</v>
      </c>
      <c r="AL26">
        <f t="shared" si="12"/>
        <v>2.7999999999999972</v>
      </c>
      <c r="AM26" s="3">
        <f t="shared" si="13"/>
        <v>2.0411999999999999</v>
      </c>
      <c r="AR26">
        <v>1965</v>
      </c>
      <c r="AS26" s="2">
        <v>80.7</v>
      </c>
      <c r="AT26">
        <f t="shared" si="11"/>
        <v>19.299999999999997</v>
      </c>
    </row>
    <row r="27" spans="1:46" x14ac:dyDescent="0.25">
      <c r="A27">
        <v>1986</v>
      </c>
      <c r="B27">
        <v>87.17</v>
      </c>
      <c r="C27">
        <v>6.0140000000000002</v>
      </c>
      <c r="D27">
        <v>6.8140000000000001</v>
      </c>
      <c r="E27">
        <v>100</v>
      </c>
      <c r="G27">
        <v>1986</v>
      </c>
      <c r="H27">
        <v>87.54</v>
      </c>
      <c r="I27">
        <v>6.1580000000000004</v>
      </c>
      <c r="J27">
        <v>6.3</v>
      </c>
      <c r="K27">
        <v>100</v>
      </c>
      <c r="O27" s="3">
        <f t="shared" si="1"/>
        <v>6.4538976648351651</v>
      </c>
      <c r="P27" s="3">
        <f t="shared" si="2"/>
        <v>93.185863717274344</v>
      </c>
      <c r="Q27" s="3"/>
      <c r="R27" s="3">
        <f t="shared" si="4"/>
        <v>-2.2631999999999985</v>
      </c>
      <c r="S27" s="3">
        <f t="shared" si="5"/>
        <v>-3.8439999999999919</v>
      </c>
      <c r="T27" s="3">
        <f t="shared" si="6"/>
        <v>-6</v>
      </c>
      <c r="U27" s="3">
        <f t="shared" si="7"/>
        <v>-4.3591999999999853</v>
      </c>
      <c r="V27" s="3">
        <f t="shared" si="8"/>
        <v>1.4888000000000234</v>
      </c>
      <c r="W27" s="3"/>
      <c r="X27" s="3">
        <f t="shared" si="9"/>
        <v>90.656000000000006</v>
      </c>
      <c r="Y27" s="3">
        <f t="shared" si="10"/>
        <v>92.236800000000002</v>
      </c>
      <c r="AA27" s="3">
        <f t="shared" si="0"/>
        <v>0.37000000000000455</v>
      </c>
      <c r="AB27" s="3">
        <f t="shared" si="0"/>
        <v>0.14400000000000013</v>
      </c>
      <c r="AC27" s="3">
        <f t="shared" si="0"/>
        <v>-0.51400000000000023</v>
      </c>
      <c r="AF27">
        <v>1953</v>
      </c>
      <c r="AG27">
        <v>2.9</v>
      </c>
      <c r="AH27" s="2">
        <v>97.4</v>
      </c>
      <c r="AI27">
        <v>95.3</v>
      </c>
      <c r="AJ27">
        <v>2.2000000000000002</v>
      </c>
      <c r="AL27">
        <f t="shared" si="12"/>
        <v>2.5999999999999943</v>
      </c>
      <c r="AM27" s="3">
        <f t="shared" si="13"/>
        <v>2.1428000000000003</v>
      </c>
      <c r="AR27">
        <v>1966</v>
      </c>
      <c r="AS27" s="2">
        <v>80.400000000000006</v>
      </c>
      <c r="AT27">
        <f t="shared" si="11"/>
        <v>19.599999999999994</v>
      </c>
    </row>
    <row r="28" spans="1:46" x14ac:dyDescent="0.25">
      <c r="A28">
        <v>1987</v>
      </c>
      <c r="B28">
        <v>87.46</v>
      </c>
      <c r="C28">
        <v>5.7919999999999998</v>
      </c>
      <c r="D28">
        <v>6.7510000000000003</v>
      </c>
      <c r="E28">
        <v>100</v>
      </c>
      <c r="G28">
        <v>1987</v>
      </c>
      <c r="H28">
        <v>87.8</v>
      </c>
      <c r="I28">
        <v>5.8339999999999996</v>
      </c>
      <c r="J28">
        <v>6.3620000000000001</v>
      </c>
      <c r="K28">
        <v>100</v>
      </c>
      <c r="O28" s="3">
        <f t="shared" si="1"/>
        <v>6.2111268391026462</v>
      </c>
      <c r="P28" s="3">
        <f t="shared" si="2"/>
        <v>93.249202523924268</v>
      </c>
      <c r="Q28" s="3"/>
      <c r="R28" s="3">
        <f t="shared" si="4"/>
        <v>-2.3615999999999859</v>
      </c>
      <c r="S28" s="3">
        <f t="shared" si="5"/>
        <v>-3.2673999999999981</v>
      </c>
      <c r="T28" s="3">
        <f t="shared" si="6"/>
        <v>-5.5</v>
      </c>
      <c r="U28" s="3">
        <f t="shared" si="7"/>
        <v>-3.7474000000000007</v>
      </c>
      <c r="V28" s="3">
        <f t="shared" si="8"/>
        <v>0.82420000000001936</v>
      </c>
      <c r="W28" s="3"/>
      <c r="X28" s="3">
        <f t="shared" si="9"/>
        <v>91.232600000000005</v>
      </c>
      <c r="Y28" s="3">
        <f t="shared" si="10"/>
        <v>92.138400000000019</v>
      </c>
      <c r="AA28" s="3">
        <f t="shared" si="0"/>
        <v>0.34000000000000341</v>
      </c>
      <c r="AB28" s="3">
        <f t="shared" si="0"/>
        <v>4.1999999999999815E-2</v>
      </c>
      <c r="AC28" s="3">
        <f t="shared" si="0"/>
        <v>-0.38900000000000023</v>
      </c>
      <c r="AF28">
        <v>1954</v>
      </c>
      <c r="AG28">
        <v>5.5</v>
      </c>
      <c r="AH28" s="2">
        <v>97.3</v>
      </c>
      <c r="AI28">
        <v>93.1</v>
      </c>
      <c r="AJ28">
        <v>4.4000000000000004</v>
      </c>
      <c r="AL28">
        <f t="shared" si="12"/>
        <v>2.7000000000000028</v>
      </c>
      <c r="AM28" s="3">
        <f t="shared" si="13"/>
        <v>4.2812000000000001</v>
      </c>
      <c r="AR28">
        <v>1967</v>
      </c>
      <c r="AS28" s="2">
        <v>80.400000000000006</v>
      </c>
      <c r="AT28">
        <f t="shared" si="11"/>
        <v>19.599999999999994</v>
      </c>
    </row>
    <row r="29" spans="1:46" x14ac:dyDescent="0.25">
      <c r="A29">
        <v>1988</v>
      </c>
      <c r="B29">
        <v>88.09</v>
      </c>
      <c r="C29">
        <v>4.93</v>
      </c>
      <c r="D29">
        <v>6.9749999999999996</v>
      </c>
      <c r="E29">
        <v>100</v>
      </c>
      <c r="G29">
        <v>1988</v>
      </c>
      <c r="H29">
        <v>88.37</v>
      </c>
      <c r="I29">
        <v>5.15</v>
      </c>
      <c r="J29">
        <v>6.4770000000000003</v>
      </c>
      <c r="K29">
        <v>100</v>
      </c>
      <c r="O29" s="3">
        <f t="shared" si="1"/>
        <v>5.2999354977424202</v>
      </c>
      <c r="P29" s="3">
        <f t="shared" si="2"/>
        <v>93.024651232561638</v>
      </c>
      <c r="Q29" s="3"/>
      <c r="R29" s="3">
        <f t="shared" si="4"/>
        <v>-2.4599999999999955</v>
      </c>
      <c r="S29" s="3">
        <f t="shared" si="5"/>
        <v>-2.6908000000000043</v>
      </c>
      <c r="T29" s="3">
        <f t="shared" si="6"/>
        <v>-5</v>
      </c>
      <c r="U29" s="3">
        <f t="shared" si="7"/>
        <v>-3.1308000000000114</v>
      </c>
      <c r="V29" s="3">
        <f t="shared" si="8"/>
        <v>0.16079999999999428</v>
      </c>
      <c r="W29" s="3"/>
      <c r="X29" s="3">
        <f t="shared" si="9"/>
        <v>91.80919999999999</v>
      </c>
      <c r="Y29" s="3">
        <f t="shared" si="10"/>
        <v>92.04</v>
      </c>
      <c r="AA29" s="3">
        <f t="shared" si="0"/>
        <v>0.28000000000000114</v>
      </c>
      <c r="AB29" s="3">
        <f t="shared" si="0"/>
        <v>0.22000000000000064</v>
      </c>
      <c r="AC29" s="3">
        <f t="shared" si="0"/>
        <v>-0.49799999999999933</v>
      </c>
      <c r="AF29">
        <v>1955</v>
      </c>
      <c r="AG29">
        <v>4.4000000000000004</v>
      </c>
      <c r="AH29" s="2">
        <v>97.4</v>
      </c>
      <c r="AI29">
        <v>94.3</v>
      </c>
      <c r="AJ29">
        <v>3.2</v>
      </c>
      <c r="AL29">
        <f t="shared" si="12"/>
        <v>2.5999999999999943</v>
      </c>
      <c r="AM29" s="3">
        <f t="shared" si="13"/>
        <v>3.1168000000000005</v>
      </c>
      <c r="AR29">
        <v>1968</v>
      </c>
      <c r="AS29" s="2">
        <v>80.099999999999994</v>
      </c>
      <c r="AT29">
        <f t="shared" si="11"/>
        <v>19.900000000000006</v>
      </c>
    </row>
    <row r="30" spans="1:46" x14ac:dyDescent="0.25">
      <c r="A30">
        <v>1989</v>
      </c>
      <c r="B30">
        <v>88.61</v>
      </c>
      <c r="C30">
        <v>4.5339999999999998</v>
      </c>
      <c r="D30">
        <v>6.86</v>
      </c>
      <c r="E30">
        <v>100</v>
      </c>
      <c r="G30">
        <v>1989</v>
      </c>
      <c r="H30">
        <v>88.96</v>
      </c>
      <c r="I30">
        <v>4.7050000000000001</v>
      </c>
      <c r="J30">
        <v>6.34</v>
      </c>
      <c r="K30">
        <v>100</v>
      </c>
      <c r="O30" s="3">
        <f t="shared" si="1"/>
        <v>4.8677316842738119</v>
      </c>
      <c r="P30" s="3">
        <f t="shared" si="2"/>
        <v>93.140274389024455</v>
      </c>
      <c r="Q30" s="3"/>
      <c r="R30" s="3">
        <f t="shared" si="4"/>
        <v>-2.3615999999999859</v>
      </c>
      <c r="S30" s="3">
        <f t="shared" si="5"/>
        <v>-2.4024999999999963</v>
      </c>
      <c r="T30" s="3">
        <f t="shared" si="6"/>
        <v>-4.5999999999999943</v>
      </c>
      <c r="U30" s="3">
        <f t="shared" si="7"/>
        <v>-2.7960999999999903</v>
      </c>
      <c r="V30" s="3">
        <f t="shared" si="8"/>
        <v>-1.9099999999983019E-2</v>
      </c>
      <c r="W30" s="7">
        <f>R30/T30</f>
        <v>0.51339130434782365</v>
      </c>
      <c r="X30" s="3">
        <f t="shared" si="9"/>
        <v>92.097499999999997</v>
      </c>
      <c r="Y30" s="3">
        <f t="shared" si="10"/>
        <v>92.138400000000019</v>
      </c>
      <c r="AA30" s="3">
        <f t="shared" si="0"/>
        <v>0.34999999999999432</v>
      </c>
      <c r="AB30" s="3">
        <f t="shared" si="0"/>
        <v>0.17100000000000026</v>
      </c>
      <c r="AC30" s="3">
        <f t="shared" si="0"/>
        <v>-0.52000000000000046</v>
      </c>
      <c r="AF30">
        <v>1956</v>
      </c>
      <c r="AG30">
        <v>4.0999999999999996</v>
      </c>
      <c r="AH30" s="2">
        <v>97.3</v>
      </c>
      <c r="AI30">
        <v>94.4</v>
      </c>
      <c r="AJ30">
        <v>3</v>
      </c>
      <c r="AL30">
        <f t="shared" si="12"/>
        <v>2.7000000000000028</v>
      </c>
      <c r="AM30" s="3">
        <f t="shared" si="13"/>
        <v>2.9189999999999996</v>
      </c>
      <c r="AR30">
        <v>1969</v>
      </c>
      <c r="AS30" s="2">
        <v>79.8</v>
      </c>
      <c r="AT30">
        <f t="shared" si="11"/>
        <v>20.200000000000003</v>
      </c>
    </row>
    <row r="31" spans="1:46" x14ac:dyDescent="0.25">
      <c r="A31">
        <v>1990</v>
      </c>
      <c r="B31">
        <v>88.52</v>
      </c>
      <c r="C31">
        <v>4.468</v>
      </c>
      <c r="D31">
        <v>7.01</v>
      </c>
      <c r="E31">
        <v>100</v>
      </c>
      <c r="G31">
        <v>1990</v>
      </c>
      <c r="H31">
        <v>88.79</v>
      </c>
      <c r="I31">
        <v>4.7039999999999997</v>
      </c>
      <c r="J31">
        <v>6.5030000000000001</v>
      </c>
      <c r="K31">
        <v>100</v>
      </c>
      <c r="O31" s="3">
        <f t="shared" si="1"/>
        <v>4.8049210650836667</v>
      </c>
      <c r="P31" s="3">
        <f t="shared" si="2"/>
        <v>92.989859797195933</v>
      </c>
      <c r="Q31" s="3"/>
      <c r="R31" s="3">
        <f t="shared" si="4"/>
        <v>-2.6567999999999925</v>
      </c>
      <c r="S31" s="3">
        <f t="shared" si="5"/>
        <v>-2.8830000000000022</v>
      </c>
      <c r="T31" s="3">
        <f t="shared" si="6"/>
        <v>-5.4000000000000057</v>
      </c>
      <c r="U31" s="3">
        <f t="shared" si="7"/>
        <v>-3.3797999999999995</v>
      </c>
      <c r="V31" s="3">
        <f t="shared" si="8"/>
        <v>0.14520000000002309</v>
      </c>
      <c r="W31" s="3"/>
      <c r="X31" s="3">
        <f t="shared" si="9"/>
        <v>91.617000000000004</v>
      </c>
      <c r="Y31" s="3">
        <f t="shared" si="10"/>
        <v>91.84320000000001</v>
      </c>
      <c r="AA31" s="3">
        <f t="shared" si="0"/>
        <v>0.27000000000001023</v>
      </c>
      <c r="AB31" s="3">
        <f t="shared" si="0"/>
        <v>0.23599999999999977</v>
      </c>
      <c r="AC31" s="3">
        <f t="shared" si="0"/>
        <v>-0.50699999999999967</v>
      </c>
      <c r="AF31">
        <v>1957</v>
      </c>
      <c r="AG31">
        <v>4.3</v>
      </c>
      <c r="AH31" s="2">
        <v>97.1</v>
      </c>
      <c r="AI31">
        <v>94.1</v>
      </c>
      <c r="AJ31">
        <v>3.1</v>
      </c>
      <c r="AL31">
        <f t="shared" si="12"/>
        <v>2.9000000000000057</v>
      </c>
      <c r="AM31" s="3">
        <f t="shared" si="13"/>
        <v>3.0101</v>
      </c>
      <c r="AR31">
        <v>1970</v>
      </c>
      <c r="AS31" s="2">
        <v>79.7</v>
      </c>
      <c r="AT31">
        <f t="shared" si="11"/>
        <v>20.299999999999997</v>
      </c>
    </row>
    <row r="32" spans="1:46" x14ac:dyDescent="0.25">
      <c r="A32">
        <v>1991</v>
      </c>
      <c r="B32">
        <v>86.34</v>
      </c>
      <c r="C32">
        <v>6.4729999999999999</v>
      </c>
      <c r="D32">
        <v>7.1870000000000003</v>
      </c>
      <c r="E32">
        <v>100</v>
      </c>
      <c r="G32">
        <v>1991</v>
      </c>
      <c r="H32">
        <v>86.7</v>
      </c>
      <c r="I32">
        <v>6.6440000000000001</v>
      </c>
      <c r="J32">
        <v>6.6529999999999996</v>
      </c>
      <c r="K32">
        <v>100</v>
      </c>
      <c r="O32" s="3">
        <f t="shared" si="1"/>
        <v>6.9742385226207526</v>
      </c>
      <c r="P32" s="3">
        <f t="shared" si="2"/>
        <v>92.813000000000017</v>
      </c>
      <c r="Q32" s="3"/>
      <c r="R32" s="3">
        <f t="shared" si="4"/>
        <v>-2.9519999999999991</v>
      </c>
      <c r="S32" s="3">
        <f t="shared" si="5"/>
        <v>-4.1322999999999999</v>
      </c>
      <c r="T32" s="3">
        <f t="shared" si="6"/>
        <v>-7</v>
      </c>
      <c r="U32" s="3">
        <f t="shared" si="7"/>
        <v>-4.8402999999999974</v>
      </c>
      <c r="V32" s="3">
        <f t="shared" si="8"/>
        <v>1.0513000000000106</v>
      </c>
      <c r="W32" s="3"/>
      <c r="X32" s="3">
        <f t="shared" si="9"/>
        <v>90.367699999999999</v>
      </c>
      <c r="Y32" s="3">
        <f t="shared" si="10"/>
        <v>91.548000000000002</v>
      </c>
      <c r="AA32" s="3">
        <f t="shared" si="0"/>
        <v>0.35999999999999943</v>
      </c>
      <c r="AB32" s="3">
        <f t="shared" si="0"/>
        <v>0.17100000000000026</v>
      </c>
      <c r="AC32" s="3">
        <f t="shared" si="0"/>
        <v>-0.5340000000000007</v>
      </c>
      <c r="AF32">
        <v>1958</v>
      </c>
      <c r="AG32">
        <v>6.8</v>
      </c>
      <c r="AH32" s="2">
        <v>97.1</v>
      </c>
      <c r="AI32">
        <v>91.7</v>
      </c>
      <c r="AJ32">
        <v>5.6</v>
      </c>
      <c r="AL32">
        <f t="shared" si="12"/>
        <v>2.9000000000000057</v>
      </c>
      <c r="AM32" s="3">
        <f t="shared" si="13"/>
        <v>5.4375999999999989</v>
      </c>
      <c r="AR32">
        <v>1971</v>
      </c>
      <c r="AS32" s="2">
        <v>79.099999999999994</v>
      </c>
      <c r="AT32">
        <f t="shared" si="11"/>
        <v>20.900000000000006</v>
      </c>
    </row>
    <row r="33" spans="1:46" x14ac:dyDescent="0.25">
      <c r="A33">
        <v>1992</v>
      </c>
      <c r="B33">
        <v>85.55</v>
      </c>
      <c r="C33">
        <v>7.0670000000000002</v>
      </c>
      <c r="D33">
        <v>7.3849999999999998</v>
      </c>
      <c r="E33">
        <v>100</v>
      </c>
      <c r="G33">
        <v>1992</v>
      </c>
      <c r="H33">
        <v>85.84</v>
      </c>
      <c r="I33">
        <v>7.1509999999999998</v>
      </c>
      <c r="J33">
        <v>7.008</v>
      </c>
      <c r="K33">
        <v>100</v>
      </c>
      <c r="O33" s="3">
        <f t="shared" si="1"/>
        <v>7.6303486400984717</v>
      </c>
      <c r="P33" s="3">
        <f t="shared" si="2"/>
        <v>92.615147697046055</v>
      </c>
      <c r="Q33" s="3"/>
      <c r="R33" s="3">
        <f t="shared" si="4"/>
        <v>-3.0503999999999976</v>
      </c>
      <c r="S33" s="3">
        <f t="shared" si="5"/>
        <v>-4.90109999999998</v>
      </c>
      <c r="T33" s="3">
        <f t="shared" si="6"/>
        <v>-7.7000000000000028</v>
      </c>
      <c r="U33" s="3">
        <f t="shared" si="7"/>
        <v>-5.7318999999999782</v>
      </c>
      <c r="V33" s="3">
        <f t="shared" si="8"/>
        <v>1.6926000000000108</v>
      </c>
      <c r="W33" s="3"/>
      <c r="X33" s="3">
        <f t="shared" si="9"/>
        <v>89.598900000000015</v>
      </c>
      <c r="Y33" s="3">
        <f t="shared" si="10"/>
        <v>91.449600000000004</v>
      </c>
      <c r="AA33" s="3">
        <f t="shared" si="0"/>
        <v>0.29000000000000625</v>
      </c>
      <c r="AB33" s="3">
        <f t="shared" si="0"/>
        <v>8.3999999999999631E-2</v>
      </c>
      <c r="AC33" s="3">
        <f t="shared" si="0"/>
        <v>-0.37699999999999978</v>
      </c>
      <c r="AF33">
        <v>1959</v>
      </c>
      <c r="AG33">
        <v>5.5</v>
      </c>
      <c r="AH33" s="2">
        <v>97.1</v>
      </c>
      <c r="AI33">
        <v>93</v>
      </c>
      <c r="AJ33">
        <v>4.2</v>
      </c>
      <c r="AL33">
        <f t="shared" si="12"/>
        <v>2.9000000000000057</v>
      </c>
      <c r="AM33" s="3">
        <f t="shared" si="13"/>
        <v>4.0781999999999998</v>
      </c>
      <c r="AR33">
        <v>1972</v>
      </c>
      <c r="AS33" s="2">
        <v>78.900000000000006</v>
      </c>
      <c r="AT33">
        <f t="shared" si="11"/>
        <v>21.099999999999994</v>
      </c>
    </row>
    <row r="34" spans="1:46" x14ac:dyDescent="0.25">
      <c r="A34">
        <v>1993</v>
      </c>
      <c r="B34">
        <v>85.17</v>
      </c>
      <c r="C34">
        <v>6.9409999999999998</v>
      </c>
      <c r="D34">
        <v>7.8929999999999998</v>
      </c>
      <c r="E34">
        <v>100</v>
      </c>
      <c r="G34">
        <v>1993</v>
      </c>
      <c r="H34">
        <v>85.6</v>
      </c>
      <c r="I34">
        <v>7.0759999999999996</v>
      </c>
      <c r="J34">
        <v>7.3220000000000001</v>
      </c>
      <c r="K34">
        <v>100</v>
      </c>
      <c r="O34" s="3">
        <f t="shared" si="1"/>
        <v>7.5354735047931296</v>
      </c>
      <c r="P34" s="3">
        <f t="shared" si="2"/>
        <v>92.107315707371711</v>
      </c>
      <c r="Q34" s="3"/>
      <c r="R34" s="3">
        <f t="shared" si="4"/>
        <v>-3.4440000000000026</v>
      </c>
      <c r="S34" s="3">
        <f t="shared" si="5"/>
        <v>-4.2283999999999882</v>
      </c>
      <c r="T34" s="3">
        <f t="shared" si="6"/>
        <v>-7.5</v>
      </c>
      <c r="U34" s="3">
        <f t="shared" si="7"/>
        <v>-5.0683999999999951</v>
      </c>
      <c r="V34" s="3">
        <f t="shared" si="8"/>
        <v>0.63040000000001983</v>
      </c>
      <c r="W34" s="3"/>
      <c r="X34" s="3">
        <f t="shared" si="9"/>
        <v>90.271600000000007</v>
      </c>
      <c r="Y34" s="3">
        <f t="shared" si="10"/>
        <v>91.055999999999997</v>
      </c>
      <c r="AA34" s="3">
        <f t="shared" si="0"/>
        <v>0.42999999999999261</v>
      </c>
      <c r="AB34" s="3">
        <f t="shared" si="0"/>
        <v>0.13499999999999979</v>
      </c>
      <c r="AC34" s="3">
        <f t="shared" si="0"/>
        <v>-0.57099999999999973</v>
      </c>
      <c r="AF34">
        <v>1960</v>
      </c>
      <c r="AG34">
        <v>5.5</v>
      </c>
      <c r="AH34" s="2">
        <v>97</v>
      </c>
      <c r="AI34">
        <v>92.9</v>
      </c>
      <c r="AJ34">
        <v>4.2</v>
      </c>
      <c r="AL34">
        <f t="shared" si="12"/>
        <v>3</v>
      </c>
      <c r="AM34" s="3">
        <f t="shared" si="13"/>
        <v>4.0740000000000007</v>
      </c>
      <c r="AR34">
        <v>1973</v>
      </c>
      <c r="AS34" s="2">
        <v>78.8</v>
      </c>
      <c r="AT34">
        <f t="shared" si="11"/>
        <v>21.200000000000003</v>
      </c>
    </row>
    <row r="35" spans="1:46" x14ac:dyDescent="0.25">
      <c r="A35">
        <v>1994</v>
      </c>
      <c r="B35">
        <v>85.41</v>
      </c>
      <c r="C35">
        <v>5.6909999999999998</v>
      </c>
      <c r="D35">
        <v>8.9009999999999998</v>
      </c>
      <c r="E35">
        <v>100</v>
      </c>
      <c r="G35">
        <v>1994</v>
      </c>
      <c r="H35">
        <v>85.69</v>
      </c>
      <c r="I35">
        <v>5.9119999999999999</v>
      </c>
      <c r="J35">
        <v>8.4019999999999992</v>
      </c>
      <c r="K35">
        <v>100</v>
      </c>
      <c r="O35" s="3">
        <f t="shared" si="1"/>
        <v>6.24691276714855</v>
      </c>
      <c r="P35" s="3">
        <f t="shared" si="2"/>
        <v>91.09917801643968</v>
      </c>
      <c r="Q35" s="3"/>
      <c r="R35" s="3">
        <f t="shared" si="4"/>
        <v>-4.3295999999999886</v>
      </c>
      <c r="S35" s="3">
        <f t="shared" si="5"/>
        <v>-3.1712999999999991</v>
      </c>
      <c r="T35" s="3">
        <f t="shared" si="6"/>
        <v>-7.2999999999999972</v>
      </c>
      <c r="U35" s="3">
        <f t="shared" si="7"/>
        <v>-4.0337000000000067</v>
      </c>
      <c r="V35" s="3">
        <f t="shared" si="8"/>
        <v>-1.3034999999999908</v>
      </c>
      <c r="W35" s="3"/>
      <c r="X35" s="3">
        <f t="shared" si="9"/>
        <v>91.328699999999998</v>
      </c>
      <c r="Y35" s="3">
        <f t="shared" si="10"/>
        <v>90.170400000000015</v>
      </c>
      <c r="AA35" s="3">
        <f t="shared" ref="AA35:AC55" si="14">H35-B35</f>
        <v>0.28000000000000114</v>
      </c>
      <c r="AB35" s="3">
        <f t="shared" si="14"/>
        <v>0.22100000000000009</v>
      </c>
      <c r="AC35" s="3">
        <f t="shared" si="14"/>
        <v>-0.49900000000000055</v>
      </c>
      <c r="AF35">
        <v>1961</v>
      </c>
      <c r="AG35">
        <v>6.7</v>
      </c>
      <c r="AH35" s="2">
        <v>96.9</v>
      </c>
      <c r="AI35">
        <v>92</v>
      </c>
      <c r="AJ35">
        <v>5.0999999999999996</v>
      </c>
      <c r="AL35">
        <f t="shared" si="12"/>
        <v>3.0999999999999943</v>
      </c>
      <c r="AM35" s="3">
        <f t="shared" si="13"/>
        <v>4.9419000000000004</v>
      </c>
      <c r="AR35">
        <v>1974</v>
      </c>
      <c r="AS35" s="2">
        <v>78.7</v>
      </c>
      <c r="AT35">
        <f t="shared" si="11"/>
        <v>21.299999999999997</v>
      </c>
    </row>
    <row r="36" spans="1:46" x14ac:dyDescent="0.25">
      <c r="A36">
        <v>1995</v>
      </c>
      <c r="B36">
        <v>86.45</v>
      </c>
      <c r="C36">
        <v>4.7309999999999999</v>
      </c>
      <c r="D36">
        <v>8.8239999999999998</v>
      </c>
      <c r="E36">
        <v>100</v>
      </c>
      <c r="G36">
        <v>1995</v>
      </c>
      <c r="H36">
        <v>86.94</v>
      </c>
      <c r="I36">
        <v>4.8230000000000004</v>
      </c>
      <c r="J36">
        <v>8.2379999999999995</v>
      </c>
      <c r="K36">
        <v>100</v>
      </c>
      <c r="O36" s="3">
        <f t="shared" si="1"/>
        <v>5.1885809543654924</v>
      </c>
      <c r="P36" s="3">
        <f t="shared" si="2"/>
        <v>91.176441177941115</v>
      </c>
      <c r="Q36" s="3"/>
      <c r="R36" s="3">
        <f t="shared" si="4"/>
        <v>-4.427999999999999</v>
      </c>
      <c r="S36" s="3">
        <f t="shared" si="5"/>
        <v>-2.6908000000000043</v>
      </c>
      <c r="T36" s="3">
        <f t="shared" si="6"/>
        <v>-6.9000000000000057</v>
      </c>
      <c r="U36" s="3">
        <f t="shared" si="7"/>
        <v>-3.4828000000000081</v>
      </c>
      <c r="V36" s="3">
        <f t="shared" si="8"/>
        <v>-1.8632000000000093</v>
      </c>
      <c r="W36" s="3"/>
      <c r="X36" s="3">
        <f t="shared" si="9"/>
        <v>91.80919999999999</v>
      </c>
      <c r="Y36" s="3">
        <f t="shared" si="10"/>
        <v>90.072000000000003</v>
      </c>
      <c r="AA36" s="3">
        <f t="shared" si="14"/>
        <v>0.48999999999999488</v>
      </c>
      <c r="AB36" s="3">
        <f t="shared" si="14"/>
        <v>9.2000000000000526E-2</v>
      </c>
      <c r="AC36" s="3">
        <f t="shared" si="14"/>
        <v>-0.5860000000000003</v>
      </c>
      <c r="AF36">
        <v>1962</v>
      </c>
      <c r="AG36">
        <v>5.5</v>
      </c>
      <c r="AH36" s="2">
        <v>96.8</v>
      </c>
      <c r="AI36">
        <v>92.9</v>
      </c>
      <c r="AJ36">
        <v>4</v>
      </c>
      <c r="AL36">
        <f t="shared" si="12"/>
        <v>3.2000000000000028</v>
      </c>
      <c r="AM36" s="3">
        <f t="shared" si="13"/>
        <v>3.8719999999999999</v>
      </c>
      <c r="AR36">
        <v>1975</v>
      </c>
      <c r="AS36" s="2">
        <v>77.900000000000006</v>
      </c>
      <c r="AT36">
        <f t="shared" si="11"/>
        <v>22.099999999999994</v>
      </c>
    </row>
    <row r="37" spans="1:46" x14ac:dyDescent="0.25">
      <c r="A37">
        <v>1996</v>
      </c>
      <c r="B37">
        <v>86.1</v>
      </c>
      <c r="C37">
        <v>4.9290000000000003</v>
      </c>
      <c r="D37">
        <v>8.9740000000000002</v>
      </c>
      <c r="E37">
        <v>100</v>
      </c>
      <c r="G37">
        <v>1996</v>
      </c>
      <c r="H37">
        <v>86.57</v>
      </c>
      <c r="I37">
        <v>5.1280000000000001</v>
      </c>
      <c r="J37">
        <v>8.3019999999999996</v>
      </c>
      <c r="K37">
        <v>100</v>
      </c>
      <c r="O37" s="3">
        <f t="shared" si="1"/>
        <v>5.4147579342846788</v>
      </c>
      <c r="P37" s="3">
        <f t="shared" si="2"/>
        <v>91.026269211923633</v>
      </c>
      <c r="Q37" s="3"/>
      <c r="R37" s="3">
        <f t="shared" si="4"/>
        <v>-4.2311999999999905</v>
      </c>
      <c r="S37" s="3">
        <f t="shared" si="5"/>
        <v>-2.4985999999999953</v>
      </c>
      <c r="T37" s="3">
        <f t="shared" si="6"/>
        <v>-6.5999999999999943</v>
      </c>
      <c r="U37" s="3">
        <f t="shared" si="7"/>
        <v>-3.2209999999999961</v>
      </c>
      <c r="V37" s="3">
        <f t="shared" si="8"/>
        <v>-1.8443999999999905</v>
      </c>
      <c r="W37" s="3"/>
      <c r="X37" s="3">
        <f t="shared" si="9"/>
        <v>92.001400000000004</v>
      </c>
      <c r="Y37" s="3">
        <f t="shared" si="10"/>
        <v>90.268800000000013</v>
      </c>
      <c r="AA37" s="3">
        <f t="shared" si="14"/>
        <v>0.46999999999999886</v>
      </c>
      <c r="AB37" s="3">
        <f t="shared" si="14"/>
        <v>0.19899999999999984</v>
      </c>
      <c r="AC37" s="3">
        <f t="shared" si="14"/>
        <v>-0.6720000000000006</v>
      </c>
      <c r="AF37">
        <v>1963</v>
      </c>
      <c r="AG37">
        <v>5.7</v>
      </c>
      <c r="AH37" s="2">
        <v>96.8</v>
      </c>
      <c r="AI37">
        <v>93.1</v>
      </c>
      <c r="AJ37">
        <v>3.8</v>
      </c>
      <c r="AL37">
        <f t="shared" si="12"/>
        <v>3.2000000000000028</v>
      </c>
      <c r="AM37" s="3">
        <f t="shared" si="13"/>
        <v>3.6783999999999999</v>
      </c>
      <c r="AR37">
        <v>1976</v>
      </c>
      <c r="AS37" s="2">
        <v>77.5</v>
      </c>
      <c r="AT37">
        <f t="shared" si="11"/>
        <v>22.5</v>
      </c>
    </row>
    <row r="38" spans="1:46" x14ac:dyDescent="0.25">
      <c r="A38">
        <v>1997</v>
      </c>
      <c r="B38">
        <v>86.93</v>
      </c>
      <c r="C38">
        <v>4.3780000000000001</v>
      </c>
      <c r="D38">
        <v>8.6969999999999992</v>
      </c>
      <c r="E38">
        <v>100</v>
      </c>
      <c r="G38">
        <v>1997</v>
      </c>
      <c r="H38">
        <v>87.22</v>
      </c>
      <c r="I38">
        <v>4.55</v>
      </c>
      <c r="J38">
        <v>8.2349999999999994</v>
      </c>
      <c r="K38">
        <v>100</v>
      </c>
      <c r="O38" s="3">
        <f t="shared" si="1"/>
        <v>4.7947605905287594</v>
      </c>
      <c r="P38" s="3">
        <f t="shared" si="2"/>
        <v>91.303434828258588</v>
      </c>
      <c r="Q38" s="3"/>
      <c r="R38" s="3">
        <f t="shared" si="4"/>
        <v>-4.2311999999999905</v>
      </c>
      <c r="S38" s="3">
        <f t="shared" si="5"/>
        <v>-2.0181000000000004</v>
      </c>
      <c r="T38" s="3">
        <f t="shared" si="6"/>
        <v>-6.0999999999999943</v>
      </c>
      <c r="U38" s="3">
        <f t="shared" si="7"/>
        <v>-2.654499999999993</v>
      </c>
      <c r="V38" s="3">
        <f t="shared" si="8"/>
        <v>-2.3033999999999888</v>
      </c>
      <c r="W38" s="3"/>
      <c r="X38" s="3">
        <f t="shared" si="9"/>
        <v>92.481899999999996</v>
      </c>
      <c r="Y38" s="3">
        <f t="shared" si="10"/>
        <v>90.268800000000013</v>
      </c>
      <c r="AA38" s="3">
        <f t="shared" si="14"/>
        <v>0.28999999999999204</v>
      </c>
      <c r="AB38" s="3">
        <f t="shared" si="14"/>
        <v>0.17199999999999971</v>
      </c>
      <c r="AC38" s="3">
        <f t="shared" si="14"/>
        <v>-0.46199999999999974</v>
      </c>
      <c r="AF38">
        <v>1964</v>
      </c>
      <c r="AG38">
        <v>5.2</v>
      </c>
      <c r="AH38" s="2">
        <v>96.8</v>
      </c>
      <c r="AI38">
        <v>93.7</v>
      </c>
      <c r="AJ38">
        <v>3.2</v>
      </c>
      <c r="AL38">
        <f t="shared" si="12"/>
        <v>3.2000000000000028</v>
      </c>
      <c r="AM38" s="3">
        <f t="shared" si="13"/>
        <v>3.0975999999999999</v>
      </c>
      <c r="AR38">
        <v>1977</v>
      </c>
      <c r="AS38" s="2">
        <v>77.7</v>
      </c>
      <c r="AT38">
        <f t="shared" si="11"/>
        <v>22.299999999999997</v>
      </c>
    </row>
    <row r="39" spans="1:46" x14ac:dyDescent="0.25">
      <c r="A39">
        <v>1998</v>
      </c>
      <c r="B39">
        <v>87.68</v>
      </c>
      <c r="C39">
        <v>3.8279999999999998</v>
      </c>
      <c r="D39">
        <v>8.4909999999999997</v>
      </c>
      <c r="E39">
        <v>100</v>
      </c>
      <c r="G39">
        <v>1998</v>
      </c>
      <c r="H39">
        <v>88.1</v>
      </c>
      <c r="I39">
        <v>3.9620000000000002</v>
      </c>
      <c r="J39">
        <v>7.9409999999999998</v>
      </c>
      <c r="K39">
        <v>100</v>
      </c>
      <c r="O39" s="3">
        <f t="shared" si="1"/>
        <v>4.1832408095467057</v>
      </c>
      <c r="P39" s="3">
        <f t="shared" si="2"/>
        <v>91.508915089150889</v>
      </c>
      <c r="Q39" s="3"/>
      <c r="R39" s="3">
        <f t="shared" si="4"/>
        <v>-4.2311999999999905</v>
      </c>
      <c r="S39" s="3">
        <f t="shared" si="5"/>
        <v>-1.6336999999999935</v>
      </c>
      <c r="T39" s="3">
        <f t="shared" si="6"/>
        <v>-5.7000000000000028</v>
      </c>
      <c r="U39" s="3">
        <f t="shared" si="7"/>
        <v>-2.2012999999999949</v>
      </c>
      <c r="V39" s="3">
        <f t="shared" si="8"/>
        <v>-2.6705999999999896</v>
      </c>
      <c r="W39" s="3"/>
      <c r="X39" s="3">
        <f t="shared" si="9"/>
        <v>92.86630000000001</v>
      </c>
      <c r="Y39" s="3">
        <f t="shared" si="10"/>
        <v>90.268800000000013</v>
      </c>
      <c r="AA39" s="3">
        <f t="shared" si="14"/>
        <v>0.41999999999998749</v>
      </c>
      <c r="AB39" s="3">
        <f t="shared" si="14"/>
        <v>0.13400000000000034</v>
      </c>
      <c r="AC39" s="3">
        <f t="shared" si="14"/>
        <v>-0.54999999999999982</v>
      </c>
      <c r="AF39">
        <v>1965</v>
      </c>
      <c r="AG39">
        <v>4.5</v>
      </c>
      <c r="AH39" s="2">
        <v>96.7</v>
      </c>
      <c r="AI39">
        <v>94.1</v>
      </c>
      <c r="AJ39">
        <v>2.7</v>
      </c>
      <c r="AL39">
        <f t="shared" si="12"/>
        <v>3.2999999999999972</v>
      </c>
      <c r="AM39" s="3">
        <f t="shared" si="13"/>
        <v>2.6109000000000004</v>
      </c>
      <c r="AR39">
        <v>1978</v>
      </c>
      <c r="AS39" s="2">
        <v>77.900000000000006</v>
      </c>
      <c r="AT39">
        <f t="shared" si="11"/>
        <v>22.099999999999994</v>
      </c>
    </row>
    <row r="40" spans="1:46" x14ac:dyDescent="0.25">
      <c r="A40">
        <v>1999</v>
      </c>
      <c r="B40">
        <v>87.77</v>
      </c>
      <c r="C40">
        <v>3.2469999999999999</v>
      </c>
      <c r="D40">
        <v>8.9870000000000001</v>
      </c>
      <c r="E40">
        <v>100</v>
      </c>
      <c r="G40">
        <v>1999</v>
      </c>
      <c r="H40">
        <v>88.28</v>
      </c>
      <c r="I40">
        <v>3.3940000000000001</v>
      </c>
      <c r="J40">
        <v>8.327</v>
      </c>
      <c r="K40">
        <v>100</v>
      </c>
      <c r="O40" s="3">
        <f t="shared" si="1"/>
        <v>3.5674654185481836</v>
      </c>
      <c r="P40" s="3">
        <f t="shared" si="2"/>
        <v>91.013359465621377</v>
      </c>
      <c r="Q40" s="3"/>
      <c r="R40" s="3">
        <f t="shared" si="4"/>
        <v>-4.3295999999999886</v>
      </c>
      <c r="S40" s="3">
        <f t="shared" si="5"/>
        <v>-1.3453999999999966</v>
      </c>
      <c r="T40" s="3">
        <f t="shared" si="6"/>
        <v>-5.5</v>
      </c>
      <c r="U40" s="3">
        <f t="shared" si="7"/>
        <v>-1.8733999999999917</v>
      </c>
      <c r="V40" s="3">
        <f t="shared" si="8"/>
        <v>-3.0457999999999874</v>
      </c>
      <c r="W40" s="3"/>
      <c r="X40" s="3">
        <f t="shared" si="9"/>
        <v>93.154600000000002</v>
      </c>
      <c r="Y40" s="3">
        <f t="shared" si="10"/>
        <v>90.170400000000015</v>
      </c>
      <c r="AA40" s="3">
        <f t="shared" si="14"/>
        <v>0.51000000000000512</v>
      </c>
      <c r="AB40" s="3">
        <f t="shared" si="14"/>
        <v>0.14700000000000024</v>
      </c>
      <c r="AC40" s="3">
        <f t="shared" si="14"/>
        <v>-0.66000000000000014</v>
      </c>
      <c r="AF40">
        <v>1966</v>
      </c>
      <c r="AG40">
        <v>3.8</v>
      </c>
      <c r="AH40" s="2">
        <v>96.6</v>
      </c>
      <c r="AI40">
        <v>94.6</v>
      </c>
      <c r="AJ40">
        <v>2.1</v>
      </c>
      <c r="AL40">
        <f t="shared" si="12"/>
        <v>3.4000000000000057</v>
      </c>
      <c r="AM40" s="3">
        <f t="shared" si="13"/>
        <v>2.0286</v>
      </c>
      <c r="AN40" s="3">
        <f>AVERAGE(AM40:AM90)</f>
        <v>4.3242411764705881</v>
      </c>
      <c r="AR40">
        <v>1979</v>
      </c>
      <c r="AS40" s="2">
        <v>77.8</v>
      </c>
      <c r="AT40">
        <f t="shared" si="11"/>
        <v>22.200000000000003</v>
      </c>
    </row>
    <row r="41" spans="1:46" x14ac:dyDescent="0.25">
      <c r="A41">
        <v>2000</v>
      </c>
      <c r="B41">
        <v>88.32</v>
      </c>
      <c r="C41">
        <v>3.0859999999999999</v>
      </c>
      <c r="D41">
        <v>8.5969999999999995</v>
      </c>
      <c r="E41">
        <v>100</v>
      </c>
      <c r="G41">
        <v>2000</v>
      </c>
      <c r="H41">
        <v>88.95</v>
      </c>
      <c r="I41">
        <v>3.2370000000000001</v>
      </c>
      <c r="J41">
        <v>7.8129999999999997</v>
      </c>
      <c r="K41">
        <v>100</v>
      </c>
      <c r="O41" s="3">
        <f t="shared" si="1"/>
        <v>3.3761459860403038</v>
      </c>
      <c r="P41" s="3">
        <f t="shared" si="2"/>
        <v>91.403257902262936</v>
      </c>
      <c r="Q41" s="3"/>
      <c r="R41" s="3">
        <f t="shared" si="4"/>
        <v>-4.427999999999999</v>
      </c>
      <c r="S41" s="3">
        <f t="shared" si="5"/>
        <v>-1.2492999999999976</v>
      </c>
      <c r="T41" s="3">
        <f t="shared" si="6"/>
        <v>-5.5</v>
      </c>
      <c r="U41" s="3">
        <f t="shared" si="7"/>
        <v>-1.7712999999999979</v>
      </c>
      <c r="V41" s="3">
        <f t="shared" si="8"/>
        <v>-3.2371999999999956</v>
      </c>
      <c r="W41" s="7">
        <f>R41/T41</f>
        <v>0.80509090909090897</v>
      </c>
      <c r="X41" s="3">
        <f t="shared" si="9"/>
        <v>93.250700000000009</v>
      </c>
      <c r="Y41" s="3">
        <f t="shared" si="10"/>
        <v>90.072000000000003</v>
      </c>
      <c r="AA41" s="3">
        <f t="shared" si="14"/>
        <v>0.63000000000000966</v>
      </c>
      <c r="AB41" s="3">
        <f t="shared" si="14"/>
        <v>0.15100000000000025</v>
      </c>
      <c r="AC41" s="3">
        <f t="shared" si="14"/>
        <v>-0.78399999999999981</v>
      </c>
      <c r="AF41">
        <v>1967</v>
      </c>
      <c r="AG41">
        <v>3.8</v>
      </c>
      <c r="AH41" s="2">
        <v>96.6</v>
      </c>
      <c r="AI41">
        <v>94.7</v>
      </c>
      <c r="AJ41">
        <v>1.9</v>
      </c>
      <c r="AL41">
        <f t="shared" si="12"/>
        <v>3.4000000000000057</v>
      </c>
      <c r="AM41" s="3">
        <f t="shared" si="13"/>
        <v>1.8353999999999999</v>
      </c>
      <c r="AR41">
        <v>1980</v>
      </c>
      <c r="AS41" s="2">
        <v>77.400000000000006</v>
      </c>
      <c r="AT41">
        <f t="shared" si="11"/>
        <v>22.599999999999994</v>
      </c>
    </row>
    <row r="42" spans="1:46" x14ac:dyDescent="0.25">
      <c r="A42">
        <v>2001</v>
      </c>
      <c r="B42">
        <v>87.61</v>
      </c>
      <c r="C42">
        <v>3.528</v>
      </c>
      <c r="D42">
        <v>8.8580000000000005</v>
      </c>
      <c r="E42">
        <v>100</v>
      </c>
      <c r="G42">
        <v>2001</v>
      </c>
      <c r="H42">
        <v>88.34</v>
      </c>
      <c r="I42">
        <v>3.6819999999999999</v>
      </c>
      <c r="J42">
        <v>7.9809999999999999</v>
      </c>
      <c r="K42">
        <v>100</v>
      </c>
      <c r="O42" s="3">
        <f t="shared" si="1"/>
        <v>3.8710526893282715</v>
      </c>
      <c r="P42" s="3">
        <f t="shared" si="2"/>
        <v>91.14164566582663</v>
      </c>
      <c r="Q42" s="3"/>
      <c r="R42" s="3">
        <f t="shared" si="4"/>
        <v>-4.7231999999999941</v>
      </c>
      <c r="S42" s="3">
        <f t="shared" si="5"/>
        <v>-2.0181000000000004</v>
      </c>
      <c r="T42" s="3">
        <f t="shared" si="6"/>
        <v>-6.5999999999999943</v>
      </c>
      <c r="U42" s="3">
        <f t="shared" si="7"/>
        <v>-2.7285000000000004</v>
      </c>
      <c r="V42" s="3">
        <f t="shared" si="8"/>
        <v>-2.8058999999999945</v>
      </c>
      <c r="W42" s="3"/>
      <c r="X42" s="3">
        <f t="shared" si="9"/>
        <v>92.481899999999996</v>
      </c>
      <c r="Y42" s="3">
        <f t="shared" si="10"/>
        <v>89.776800000000009</v>
      </c>
      <c r="AA42" s="3">
        <f t="shared" si="14"/>
        <v>0.73000000000000398</v>
      </c>
      <c r="AB42" s="3">
        <f t="shared" si="14"/>
        <v>0.15399999999999991</v>
      </c>
      <c r="AC42" s="3">
        <f t="shared" si="14"/>
        <v>-0.87700000000000067</v>
      </c>
      <c r="AF42">
        <v>1968</v>
      </c>
      <c r="AG42">
        <v>3.6</v>
      </c>
      <c r="AH42" s="2">
        <v>96.3</v>
      </c>
      <c r="AI42">
        <v>94.7</v>
      </c>
      <c r="AJ42">
        <v>1.7</v>
      </c>
      <c r="AL42">
        <f t="shared" si="12"/>
        <v>3.7000000000000028</v>
      </c>
      <c r="AM42" s="3">
        <f t="shared" si="13"/>
        <v>1.6370999999999998</v>
      </c>
      <c r="AR42">
        <v>1981</v>
      </c>
      <c r="AS42" s="2">
        <v>77</v>
      </c>
      <c r="AT42">
        <f t="shared" si="11"/>
        <v>23</v>
      </c>
    </row>
    <row r="43" spans="1:46" x14ac:dyDescent="0.25">
      <c r="A43">
        <v>2002</v>
      </c>
      <c r="B43">
        <v>85.67</v>
      </c>
      <c r="C43">
        <v>5.09</v>
      </c>
      <c r="D43">
        <v>9.2360000000000007</v>
      </c>
      <c r="E43">
        <v>100</v>
      </c>
      <c r="G43">
        <v>2002</v>
      </c>
      <c r="H43">
        <v>86.33</v>
      </c>
      <c r="I43">
        <v>5.2709999999999999</v>
      </c>
      <c r="J43">
        <v>8.4030000000000005</v>
      </c>
      <c r="K43">
        <v>100</v>
      </c>
      <c r="O43" s="3">
        <f t="shared" si="1"/>
        <v>5.6081974438078444</v>
      </c>
      <c r="P43" s="3">
        <f t="shared" si="2"/>
        <v>90.763630545221801</v>
      </c>
      <c r="Q43" s="3"/>
      <c r="R43" s="3">
        <f t="shared" si="4"/>
        <v>-5.0183999999999891</v>
      </c>
      <c r="S43" s="3">
        <f t="shared" si="5"/>
        <v>-3.0752000000000113</v>
      </c>
      <c r="T43" s="3">
        <f t="shared" si="6"/>
        <v>-7.9000000000000057</v>
      </c>
      <c r="U43" s="3">
        <f t="shared" si="7"/>
        <v>-4.0544000000000135</v>
      </c>
      <c r="V43" s="3">
        <f t="shared" si="8"/>
        <v>-2.1063999999999972</v>
      </c>
      <c r="W43" s="3"/>
      <c r="X43" s="3">
        <f t="shared" si="9"/>
        <v>91.424799999999991</v>
      </c>
      <c r="Y43" s="3">
        <f t="shared" si="10"/>
        <v>89.481600000000014</v>
      </c>
      <c r="AA43" s="3">
        <f t="shared" si="14"/>
        <v>0.65999999999999659</v>
      </c>
      <c r="AB43" s="3">
        <f t="shared" si="14"/>
        <v>0.18100000000000005</v>
      </c>
      <c r="AC43" s="3">
        <f t="shared" si="14"/>
        <v>-0.83300000000000018</v>
      </c>
      <c r="AF43">
        <v>1969</v>
      </c>
      <c r="AG43">
        <v>3.5</v>
      </c>
      <c r="AH43" s="2">
        <v>96.1</v>
      </c>
      <c r="AI43">
        <v>94.5</v>
      </c>
      <c r="AJ43">
        <v>1.6</v>
      </c>
      <c r="AL43">
        <f t="shared" si="12"/>
        <v>3.9000000000000057</v>
      </c>
      <c r="AM43" s="3">
        <f t="shared" si="13"/>
        <v>1.5375999999999999</v>
      </c>
      <c r="AR43">
        <v>1982</v>
      </c>
      <c r="AS43" s="2">
        <v>76.599999999999994</v>
      </c>
      <c r="AT43">
        <f t="shared" si="11"/>
        <v>23.400000000000006</v>
      </c>
    </row>
    <row r="44" spans="1:46" x14ac:dyDescent="0.25">
      <c r="A44">
        <v>2003</v>
      </c>
      <c r="B44">
        <v>84.91</v>
      </c>
      <c r="C44">
        <v>5.3049999999999997</v>
      </c>
      <c r="D44">
        <v>9.7850000000000001</v>
      </c>
      <c r="E44">
        <v>100</v>
      </c>
      <c r="G44">
        <v>2003</v>
      </c>
      <c r="H44">
        <v>85.31</v>
      </c>
      <c r="I44">
        <v>5.5119999999999996</v>
      </c>
      <c r="J44">
        <v>9.1790000000000003</v>
      </c>
      <c r="K44">
        <v>100</v>
      </c>
      <c r="O44" s="3">
        <f t="shared" si="1"/>
        <v>5.8803968297954885</v>
      </c>
      <c r="P44" s="3">
        <f t="shared" si="2"/>
        <v>90.215000000000003</v>
      </c>
      <c r="Q44" s="3"/>
      <c r="R44" s="3">
        <f t="shared" si="4"/>
        <v>-5.4119999999999946</v>
      </c>
      <c r="S44" s="3">
        <f t="shared" si="5"/>
        <v>-3.459599999999996</v>
      </c>
      <c r="T44" s="3">
        <f t="shared" si="6"/>
        <v>-8.5999999999999943</v>
      </c>
      <c r="U44" s="3">
        <f t="shared" si="7"/>
        <v>-4.6035999999999966</v>
      </c>
      <c r="V44" s="3">
        <f t="shared" si="8"/>
        <v>-2.1503999999999857</v>
      </c>
      <c r="W44" s="3"/>
      <c r="X44" s="3">
        <f t="shared" si="9"/>
        <v>91.040400000000005</v>
      </c>
      <c r="Y44" s="3">
        <f t="shared" si="10"/>
        <v>89.088000000000008</v>
      </c>
      <c r="AA44" s="3">
        <f t="shared" si="14"/>
        <v>0.40000000000000568</v>
      </c>
      <c r="AB44" s="3">
        <f t="shared" si="14"/>
        <v>0.20699999999999985</v>
      </c>
      <c r="AC44" s="3">
        <f t="shared" si="14"/>
        <v>-0.60599999999999987</v>
      </c>
      <c r="AF44">
        <v>1970</v>
      </c>
      <c r="AG44">
        <v>4.9000000000000004</v>
      </c>
      <c r="AH44" s="2">
        <v>95.8</v>
      </c>
      <c r="AI44">
        <v>93.2</v>
      </c>
      <c r="AJ44">
        <v>2.8</v>
      </c>
      <c r="AL44">
        <f t="shared" si="12"/>
        <v>4.2000000000000028</v>
      </c>
      <c r="AM44" s="3">
        <f t="shared" si="13"/>
        <v>2.6823999999999995</v>
      </c>
      <c r="AR44">
        <v>1983</v>
      </c>
      <c r="AS44" s="2">
        <v>76.400000000000006</v>
      </c>
      <c r="AT44">
        <f t="shared" si="11"/>
        <v>23.599999999999994</v>
      </c>
    </row>
    <row r="45" spans="1:46" x14ac:dyDescent="0.25">
      <c r="A45">
        <v>2004</v>
      </c>
      <c r="B45">
        <v>84.45</v>
      </c>
      <c r="C45">
        <v>5.0519999999999996</v>
      </c>
      <c r="D45">
        <v>10.5</v>
      </c>
      <c r="E45">
        <v>100</v>
      </c>
      <c r="G45">
        <v>2004</v>
      </c>
      <c r="H45">
        <v>85.04</v>
      </c>
      <c r="I45">
        <v>5.3230000000000004</v>
      </c>
      <c r="J45">
        <v>9.64</v>
      </c>
      <c r="K45">
        <v>100</v>
      </c>
      <c r="O45" s="3">
        <f t="shared" si="1"/>
        <v>5.6445666018636445</v>
      </c>
      <c r="P45" s="3">
        <f t="shared" si="2"/>
        <v>89.500209995800077</v>
      </c>
      <c r="Q45" s="3"/>
      <c r="R45" s="3">
        <f t="shared" si="4"/>
        <v>-5.5103999999999935</v>
      </c>
      <c r="S45" s="3">
        <f t="shared" si="5"/>
        <v>-2.8830000000000022</v>
      </c>
      <c r="T45" s="3">
        <f t="shared" si="6"/>
        <v>-8.2000000000000028</v>
      </c>
      <c r="U45" s="3">
        <f t="shared" si="7"/>
        <v>-3.9134000000000002</v>
      </c>
      <c r="V45" s="3">
        <f t="shared" si="8"/>
        <v>-2.7953999999999923</v>
      </c>
      <c r="W45" s="3"/>
      <c r="X45" s="3">
        <f t="shared" si="9"/>
        <v>91.617000000000004</v>
      </c>
      <c r="Y45" s="3">
        <f t="shared" si="10"/>
        <v>88.98960000000001</v>
      </c>
      <c r="AA45" s="3">
        <f t="shared" si="14"/>
        <v>0.59000000000000341</v>
      </c>
      <c r="AB45" s="3">
        <f t="shared" si="14"/>
        <v>0.2710000000000008</v>
      </c>
      <c r="AC45" s="3">
        <f t="shared" si="14"/>
        <v>-0.85999999999999943</v>
      </c>
      <c r="AF45">
        <v>1971</v>
      </c>
      <c r="AG45">
        <v>5.9</v>
      </c>
      <c r="AH45" s="2">
        <v>95.5</v>
      </c>
      <c r="AI45">
        <v>92.1</v>
      </c>
      <c r="AJ45">
        <v>3.5</v>
      </c>
      <c r="AL45">
        <f t="shared" si="12"/>
        <v>4.5</v>
      </c>
      <c r="AM45" s="3">
        <f t="shared" si="13"/>
        <v>3.3424999999999998</v>
      </c>
      <c r="AR45">
        <v>1984</v>
      </c>
      <c r="AS45" s="2">
        <v>76.400000000000006</v>
      </c>
      <c r="AT45">
        <f t="shared" si="11"/>
        <v>23.599999999999994</v>
      </c>
    </row>
    <row r="46" spans="1:46" x14ac:dyDescent="0.25">
      <c r="A46">
        <v>2005</v>
      </c>
      <c r="B46">
        <v>85.27</v>
      </c>
      <c r="C46">
        <v>4.3289999999999997</v>
      </c>
      <c r="D46">
        <v>10.4</v>
      </c>
      <c r="E46">
        <v>100</v>
      </c>
      <c r="G46">
        <v>2005</v>
      </c>
      <c r="H46">
        <v>85.81</v>
      </c>
      <c r="I46">
        <v>4.5119999999999996</v>
      </c>
      <c r="J46">
        <v>9.6790000000000003</v>
      </c>
      <c r="K46">
        <v>100</v>
      </c>
      <c r="O46" s="3">
        <f t="shared" si="1"/>
        <v>4.8315271375796609</v>
      </c>
      <c r="P46" s="3">
        <f t="shared" si="2"/>
        <v>89.599895998959994</v>
      </c>
      <c r="Q46" s="3"/>
      <c r="R46" s="3">
        <f t="shared" si="4"/>
        <v>-5.5103999999999935</v>
      </c>
      <c r="S46" s="3">
        <f t="shared" si="5"/>
        <v>-2.2102999999999873</v>
      </c>
      <c r="T46" s="3">
        <f t="shared" si="6"/>
        <v>-7.5999999999999943</v>
      </c>
      <c r="U46" s="3">
        <f t="shared" si="7"/>
        <v>-3.083899999999995</v>
      </c>
      <c r="V46" s="3">
        <f t="shared" si="8"/>
        <v>-3.4288999999999792</v>
      </c>
      <c r="W46" s="3"/>
      <c r="X46" s="3">
        <f t="shared" si="9"/>
        <v>92.289700000000011</v>
      </c>
      <c r="Y46" s="3">
        <f t="shared" si="10"/>
        <v>88.98960000000001</v>
      </c>
      <c r="AA46" s="3">
        <f t="shared" si="14"/>
        <v>0.54000000000000625</v>
      </c>
      <c r="AB46" s="3">
        <f t="shared" si="14"/>
        <v>0.18299999999999983</v>
      </c>
      <c r="AC46" s="3">
        <f t="shared" si="14"/>
        <v>-0.72100000000000009</v>
      </c>
      <c r="AF46">
        <v>1972</v>
      </c>
      <c r="AG46">
        <v>5.6</v>
      </c>
      <c r="AH46" s="2">
        <v>95.1</v>
      </c>
      <c r="AI46">
        <v>92.2</v>
      </c>
      <c r="AJ46">
        <v>3.1</v>
      </c>
      <c r="AL46">
        <f t="shared" si="12"/>
        <v>4.9000000000000057</v>
      </c>
      <c r="AM46" s="3">
        <f t="shared" si="13"/>
        <v>2.9481000000000002</v>
      </c>
      <c r="AR46">
        <v>1985</v>
      </c>
      <c r="AS46" s="2">
        <v>76.3</v>
      </c>
      <c r="AT46">
        <f t="shared" si="11"/>
        <v>23.700000000000003</v>
      </c>
    </row>
    <row r="47" spans="1:46" x14ac:dyDescent="0.25">
      <c r="A47">
        <v>2006</v>
      </c>
      <c r="B47">
        <v>85.91</v>
      </c>
      <c r="C47">
        <v>4.0330000000000004</v>
      </c>
      <c r="D47">
        <v>10.050000000000001</v>
      </c>
      <c r="E47">
        <v>100</v>
      </c>
      <c r="G47">
        <v>2006</v>
      </c>
      <c r="H47">
        <v>86.71</v>
      </c>
      <c r="I47">
        <v>4.1900000000000004</v>
      </c>
      <c r="J47">
        <v>9.1029999999999998</v>
      </c>
      <c r="K47">
        <v>100</v>
      </c>
      <c r="O47" s="3">
        <f t="shared" si="1"/>
        <v>4.4839509467106948</v>
      </c>
      <c r="P47" s="3">
        <f t="shared" si="2"/>
        <v>89.949296450751547</v>
      </c>
      <c r="Q47" s="3"/>
      <c r="R47" s="3">
        <f t="shared" si="4"/>
        <v>-5.4119999999999946</v>
      </c>
      <c r="S47" s="3">
        <f t="shared" si="5"/>
        <v>-1.9220000000000015</v>
      </c>
      <c r="T47" s="3">
        <f t="shared" si="6"/>
        <v>-7.2000000000000028</v>
      </c>
      <c r="U47" s="3">
        <f t="shared" si="7"/>
        <v>-2.7140000000000053</v>
      </c>
      <c r="V47" s="3">
        <f t="shared" si="8"/>
        <v>-3.6000000000000032</v>
      </c>
      <c r="W47" s="3"/>
      <c r="X47" s="3">
        <f t="shared" si="9"/>
        <v>92.578000000000003</v>
      </c>
      <c r="Y47" s="3">
        <f t="shared" si="10"/>
        <v>89.088000000000008</v>
      </c>
      <c r="AA47" s="3">
        <f t="shared" si="14"/>
        <v>0.79999999999999716</v>
      </c>
      <c r="AB47" s="3">
        <f t="shared" si="14"/>
        <v>0.15700000000000003</v>
      </c>
      <c r="AC47" s="3">
        <f t="shared" si="14"/>
        <v>-0.94700000000000095</v>
      </c>
      <c r="AF47">
        <v>1973</v>
      </c>
      <c r="AG47">
        <v>4.9000000000000004</v>
      </c>
      <c r="AH47" s="2">
        <v>95</v>
      </c>
      <c r="AI47">
        <v>92.6</v>
      </c>
      <c r="AJ47">
        <v>2.5</v>
      </c>
      <c r="AL47">
        <f t="shared" si="12"/>
        <v>5</v>
      </c>
      <c r="AM47" s="3">
        <f t="shared" si="13"/>
        <v>2.375</v>
      </c>
      <c r="AR47">
        <v>1986</v>
      </c>
      <c r="AS47" s="2">
        <v>76.3</v>
      </c>
      <c r="AT47">
        <f t="shared" si="11"/>
        <v>23.700000000000003</v>
      </c>
    </row>
    <row r="48" spans="1:46" x14ac:dyDescent="0.25">
      <c r="A48">
        <v>2007</v>
      </c>
      <c r="B48">
        <v>86.28</v>
      </c>
      <c r="C48">
        <v>3.964</v>
      </c>
      <c r="D48">
        <v>9.7579999999999991</v>
      </c>
      <c r="E48">
        <v>100</v>
      </c>
      <c r="G48">
        <v>2007</v>
      </c>
      <c r="H48">
        <v>87</v>
      </c>
      <c r="I48">
        <v>4.0940000000000003</v>
      </c>
      <c r="J48">
        <v>8.9039999999999999</v>
      </c>
      <c r="K48">
        <v>100</v>
      </c>
      <c r="O48" s="3">
        <f t="shared" si="1"/>
        <v>4.3925357918531978</v>
      </c>
      <c r="P48" s="3">
        <f t="shared" si="2"/>
        <v>90.242195156096884</v>
      </c>
      <c r="Q48" s="3"/>
      <c r="R48" s="3">
        <f t="shared" si="4"/>
        <v>-5.116799999999988</v>
      </c>
      <c r="S48" s="3">
        <f t="shared" si="5"/>
        <v>-2.0181000000000004</v>
      </c>
      <c r="T48" s="3">
        <f t="shared" si="6"/>
        <v>-7</v>
      </c>
      <c r="U48" s="3">
        <f t="shared" si="7"/>
        <v>-2.7877000000000041</v>
      </c>
      <c r="V48" s="3">
        <f t="shared" si="8"/>
        <v>-3.2078999999999858</v>
      </c>
      <c r="W48" s="7">
        <f>R48/T48</f>
        <v>0.73097142857142683</v>
      </c>
      <c r="X48" s="3">
        <f t="shared" si="9"/>
        <v>92.481899999999996</v>
      </c>
      <c r="Y48" s="3">
        <f t="shared" si="10"/>
        <v>89.383200000000016</v>
      </c>
      <c r="AA48" s="3">
        <f t="shared" si="14"/>
        <v>0.71999999999999886</v>
      </c>
      <c r="AB48" s="3">
        <f t="shared" si="14"/>
        <v>0.13000000000000034</v>
      </c>
      <c r="AC48" s="3">
        <f t="shared" si="14"/>
        <v>-0.8539999999999992</v>
      </c>
      <c r="AF48">
        <v>1974</v>
      </c>
      <c r="AG48">
        <v>5.6</v>
      </c>
      <c r="AH48" s="2">
        <v>94.7</v>
      </c>
      <c r="AI48">
        <v>91.8</v>
      </c>
      <c r="AJ48">
        <v>3.1</v>
      </c>
      <c r="AL48">
        <f t="shared" si="12"/>
        <v>5.2999999999999972</v>
      </c>
      <c r="AM48" s="3">
        <f t="shared" si="13"/>
        <v>2.9356999999999998</v>
      </c>
      <c r="AR48">
        <v>1987</v>
      </c>
      <c r="AS48" s="2">
        <v>76.2</v>
      </c>
      <c r="AT48">
        <f t="shared" si="11"/>
        <v>23.799999999999997</v>
      </c>
    </row>
    <row r="49" spans="1:46" x14ac:dyDescent="0.25">
      <c r="A49">
        <v>2008</v>
      </c>
      <c r="B49">
        <v>85.14</v>
      </c>
      <c r="C49">
        <v>4.6269999999999998</v>
      </c>
      <c r="D49">
        <v>10.23</v>
      </c>
      <c r="E49">
        <v>100</v>
      </c>
      <c r="G49">
        <v>2008</v>
      </c>
      <c r="H49">
        <v>85.69</v>
      </c>
      <c r="I49">
        <v>4.7939999999999996</v>
      </c>
      <c r="J49">
        <v>9.5150000000000006</v>
      </c>
      <c r="K49">
        <v>100</v>
      </c>
      <c r="O49" s="3">
        <f t="shared" si="1"/>
        <v>5.1544554234852455</v>
      </c>
      <c r="P49" s="3">
        <f t="shared" si="2"/>
        <v>89.769693090792714</v>
      </c>
      <c r="Q49" s="3"/>
      <c r="R49" s="3">
        <f t="shared" si="4"/>
        <v>-5.5103999999999935</v>
      </c>
      <c r="S49" s="3">
        <f t="shared" si="5"/>
        <v>-3.2673999999999981</v>
      </c>
      <c r="T49" s="3">
        <f t="shared" si="6"/>
        <v>-8.5</v>
      </c>
      <c r="U49" s="3">
        <f t="shared" si="7"/>
        <v>-4.3873999999999969</v>
      </c>
      <c r="V49" s="3">
        <f t="shared" si="8"/>
        <v>-2.4333999999999856</v>
      </c>
      <c r="W49" s="3"/>
      <c r="X49" s="3">
        <f t="shared" si="9"/>
        <v>91.232600000000005</v>
      </c>
      <c r="Y49" s="3">
        <f t="shared" si="10"/>
        <v>88.98960000000001</v>
      </c>
      <c r="AA49" s="3">
        <f t="shared" si="14"/>
        <v>0.54999999999999716</v>
      </c>
      <c r="AB49" s="3">
        <f t="shared" si="14"/>
        <v>0.16699999999999982</v>
      </c>
      <c r="AC49" s="3">
        <f t="shared" si="14"/>
        <v>-0.71499999999999986</v>
      </c>
      <c r="AF49">
        <v>1975</v>
      </c>
      <c r="AG49">
        <v>8.5</v>
      </c>
      <c r="AH49" s="2">
        <v>94.4</v>
      </c>
      <c r="AI49">
        <v>89</v>
      </c>
      <c r="AJ49">
        <v>5.7</v>
      </c>
      <c r="AL49">
        <f t="shared" si="12"/>
        <v>5.5999999999999943</v>
      </c>
      <c r="AM49" s="3">
        <f t="shared" si="13"/>
        <v>5.3808000000000007</v>
      </c>
      <c r="AR49">
        <v>1988</v>
      </c>
      <c r="AS49" s="2">
        <v>76.2</v>
      </c>
      <c r="AT49">
        <f t="shared" si="11"/>
        <v>23.799999999999997</v>
      </c>
    </row>
    <row r="50" spans="1:46" x14ac:dyDescent="0.25">
      <c r="A50">
        <v>2009</v>
      </c>
      <c r="B50">
        <v>80.16</v>
      </c>
      <c r="C50">
        <v>8.8149999999999995</v>
      </c>
      <c r="D50">
        <v>11.02</v>
      </c>
      <c r="E50">
        <v>100</v>
      </c>
      <c r="G50">
        <v>2009</v>
      </c>
      <c r="H50">
        <v>80.540000000000006</v>
      </c>
      <c r="I50">
        <v>9.0890000000000004</v>
      </c>
      <c r="J50">
        <v>10.37</v>
      </c>
      <c r="K50">
        <v>100</v>
      </c>
      <c r="O50" s="3">
        <f t="shared" si="1"/>
        <v>9.907277325091318</v>
      </c>
      <c r="P50" s="3">
        <f t="shared" si="2"/>
        <v>88.979448972448637</v>
      </c>
      <c r="Q50" s="3"/>
      <c r="R50" s="3">
        <f t="shared" si="4"/>
        <v>-6.2975999999999921</v>
      </c>
      <c r="S50" s="3">
        <f t="shared" si="5"/>
        <v>-7.3035999999999879</v>
      </c>
      <c r="T50" s="3">
        <f t="shared" si="6"/>
        <v>-13</v>
      </c>
      <c r="U50" s="3">
        <f t="shared" si="7"/>
        <v>-9.6587999999999887</v>
      </c>
      <c r="V50" s="3">
        <f t="shared" si="8"/>
        <v>0.51960000000000894</v>
      </c>
      <c r="W50" s="3"/>
      <c r="X50" s="3">
        <f t="shared" si="9"/>
        <v>87.196400000000011</v>
      </c>
      <c r="Y50" s="3">
        <f t="shared" si="10"/>
        <v>88.202400000000011</v>
      </c>
      <c r="AA50" s="3">
        <f t="shared" si="14"/>
        <v>0.38000000000000966</v>
      </c>
      <c r="AB50" s="3">
        <f t="shared" si="14"/>
        <v>0.27400000000000091</v>
      </c>
      <c r="AC50" s="3">
        <f t="shared" si="14"/>
        <v>-0.65000000000000036</v>
      </c>
      <c r="AF50">
        <v>1976</v>
      </c>
      <c r="AG50">
        <v>7.7</v>
      </c>
      <c r="AH50" s="2">
        <v>94.2</v>
      </c>
      <c r="AI50">
        <v>89.5</v>
      </c>
      <c r="AJ50">
        <v>4.9000000000000004</v>
      </c>
      <c r="AL50">
        <f t="shared" si="12"/>
        <v>5.7999999999999972</v>
      </c>
      <c r="AM50" s="3">
        <f t="shared" si="13"/>
        <v>4.6158000000000001</v>
      </c>
      <c r="AR50">
        <v>1989</v>
      </c>
      <c r="AS50" s="2">
        <v>76.400000000000006</v>
      </c>
      <c r="AT50">
        <f t="shared" si="11"/>
        <v>23.599999999999994</v>
      </c>
    </row>
    <row r="51" spans="1:46" x14ac:dyDescent="0.25">
      <c r="A51">
        <v>2010</v>
      </c>
      <c r="B51">
        <v>79.59</v>
      </c>
      <c r="C51">
        <v>9.7080000000000002</v>
      </c>
      <c r="D51">
        <v>10.7</v>
      </c>
      <c r="E51">
        <v>100</v>
      </c>
      <c r="G51">
        <v>2010</v>
      </c>
      <c r="H51">
        <v>80.349999999999994</v>
      </c>
      <c r="I51">
        <v>9.8879999999999999</v>
      </c>
      <c r="J51">
        <v>9.7669999999999995</v>
      </c>
      <c r="K51">
        <v>100</v>
      </c>
      <c r="O51" s="3">
        <f t="shared" si="1"/>
        <v>10.871464086541692</v>
      </c>
      <c r="P51" s="3">
        <f t="shared" si="2"/>
        <v>89.299785995719901</v>
      </c>
      <c r="Q51" s="3"/>
      <c r="R51" s="3">
        <f t="shared" si="4"/>
        <v>-6.6911999999999967</v>
      </c>
      <c r="S51" s="3">
        <f t="shared" si="5"/>
        <v>-7.3996999999999975</v>
      </c>
      <c r="T51" s="3">
        <f t="shared" si="6"/>
        <v>-13.5</v>
      </c>
      <c r="U51" s="3">
        <f t="shared" si="7"/>
        <v>-9.929299999999996</v>
      </c>
      <c r="V51" s="3">
        <f t="shared" si="8"/>
        <v>0.18489999999999895</v>
      </c>
      <c r="W51" s="3"/>
      <c r="X51" s="3">
        <f t="shared" si="9"/>
        <v>87.100300000000004</v>
      </c>
      <c r="Y51" s="3">
        <f t="shared" si="10"/>
        <v>87.808800000000005</v>
      </c>
      <c r="AA51" s="4">
        <f t="shared" si="14"/>
        <v>0.75999999999999091</v>
      </c>
      <c r="AB51" s="4">
        <f t="shared" si="14"/>
        <v>0.17999999999999972</v>
      </c>
      <c r="AC51" s="4">
        <f t="shared" si="14"/>
        <v>-0.93299999999999983</v>
      </c>
      <c r="AF51">
        <v>1977</v>
      </c>
      <c r="AG51">
        <v>7.1</v>
      </c>
      <c r="AH51" s="2">
        <v>94.2</v>
      </c>
      <c r="AI51">
        <v>90.1</v>
      </c>
      <c r="AJ51">
        <v>4.3</v>
      </c>
      <c r="AL51">
        <f t="shared" si="12"/>
        <v>5.7999999999999972</v>
      </c>
      <c r="AM51" s="3">
        <f t="shared" si="13"/>
        <v>4.0506000000000002</v>
      </c>
      <c r="AR51">
        <v>1990</v>
      </c>
      <c r="AS51" s="2">
        <v>76.400000000000006</v>
      </c>
      <c r="AT51">
        <f t="shared" si="11"/>
        <v>23.599999999999994</v>
      </c>
    </row>
    <row r="52" spans="1:46" x14ac:dyDescent="0.25">
      <c r="A52">
        <v>2011</v>
      </c>
      <c r="B52">
        <v>79.89</v>
      </c>
      <c r="C52">
        <v>8.3610000000000007</v>
      </c>
      <c r="D52">
        <v>11.75</v>
      </c>
      <c r="E52">
        <v>100</v>
      </c>
      <c r="G52">
        <v>2011</v>
      </c>
      <c r="H52">
        <v>80.599999999999994</v>
      </c>
      <c r="I52">
        <v>8.6020000000000003</v>
      </c>
      <c r="J52">
        <v>10.8</v>
      </c>
      <c r="K52">
        <v>100</v>
      </c>
      <c r="O52" s="3">
        <f t="shared" si="1"/>
        <v>9.4741136077778147</v>
      </c>
      <c r="P52" s="3">
        <f t="shared" si="2"/>
        <v>88.250117498825006</v>
      </c>
      <c r="Q52" s="3"/>
      <c r="R52" s="3">
        <f t="shared" si="4"/>
        <v>-7.2815999999999885</v>
      </c>
      <c r="S52" s="3">
        <f t="shared" si="5"/>
        <v>-6.3425999999999867</v>
      </c>
      <c r="T52" s="3">
        <f t="shared" si="6"/>
        <v>-13.099999999999994</v>
      </c>
      <c r="U52" s="3">
        <f t="shared" si="7"/>
        <v>-8.7697999999999947</v>
      </c>
      <c r="V52" s="3">
        <f t="shared" si="8"/>
        <v>-1.4274000000000009</v>
      </c>
      <c r="W52" s="3"/>
      <c r="X52" s="3">
        <f t="shared" si="9"/>
        <v>88.15740000000001</v>
      </c>
      <c r="Y52" s="3">
        <f t="shared" si="10"/>
        <v>87.218400000000017</v>
      </c>
      <c r="AA52" s="4">
        <f t="shared" si="14"/>
        <v>0.70999999999999375</v>
      </c>
      <c r="AB52" s="4">
        <f t="shared" si="14"/>
        <v>0.24099999999999966</v>
      </c>
      <c r="AC52" s="4">
        <f t="shared" si="14"/>
        <v>-0.94999999999999929</v>
      </c>
      <c r="AF52">
        <v>1978</v>
      </c>
      <c r="AG52">
        <v>6.1</v>
      </c>
      <c r="AH52" s="2">
        <v>94.3</v>
      </c>
      <c r="AI52">
        <v>91</v>
      </c>
      <c r="AJ52">
        <v>3.5</v>
      </c>
      <c r="AL52">
        <f t="shared" si="12"/>
        <v>5.7000000000000028</v>
      </c>
      <c r="AM52" s="3">
        <f t="shared" si="13"/>
        <v>3.3005</v>
      </c>
      <c r="AR52">
        <v>1991</v>
      </c>
      <c r="AS52" s="2">
        <v>75.8</v>
      </c>
      <c r="AT52">
        <f t="shared" si="11"/>
        <v>24.200000000000003</v>
      </c>
    </row>
    <row r="53" spans="1:46" x14ac:dyDescent="0.25">
      <c r="A53">
        <v>2012</v>
      </c>
      <c r="B53">
        <v>81.040000000000006</v>
      </c>
      <c r="C53">
        <v>7.2069999999999999</v>
      </c>
      <c r="D53">
        <v>11.75</v>
      </c>
      <c r="E53">
        <v>100</v>
      </c>
      <c r="G53">
        <v>2012</v>
      </c>
      <c r="H53">
        <v>81.739999999999995</v>
      </c>
      <c r="I53">
        <v>7.3789999999999996</v>
      </c>
      <c r="J53">
        <v>10.89</v>
      </c>
      <c r="K53">
        <v>100</v>
      </c>
      <c r="O53" s="3">
        <f t="shared" si="1"/>
        <v>8.1668498645846306</v>
      </c>
      <c r="P53" s="3">
        <f t="shared" si="2"/>
        <v>88.249647489424689</v>
      </c>
      <c r="Q53" s="3"/>
      <c r="R53" s="3">
        <f t="shared" si="4"/>
        <v>-7.2815999999999885</v>
      </c>
      <c r="S53" s="3">
        <f t="shared" si="5"/>
        <v>-5.0932999999999895</v>
      </c>
      <c r="T53" s="3">
        <f t="shared" si="6"/>
        <v>-12</v>
      </c>
      <c r="U53" s="3">
        <f t="shared" si="7"/>
        <v>-7.1356999999999893</v>
      </c>
      <c r="V53" s="3">
        <f t="shared" si="8"/>
        <v>-2.5804999999999967</v>
      </c>
      <c r="W53" s="3"/>
      <c r="X53" s="3">
        <f t="shared" si="9"/>
        <v>89.406700000000015</v>
      </c>
      <c r="Y53" s="3">
        <f t="shared" si="10"/>
        <v>87.218400000000017</v>
      </c>
      <c r="AA53" s="3">
        <f t="shared" si="14"/>
        <v>0.69999999999998863</v>
      </c>
      <c r="AB53" s="3">
        <f t="shared" si="14"/>
        <v>0.17199999999999971</v>
      </c>
      <c r="AC53" s="3">
        <f t="shared" si="14"/>
        <v>-0.85999999999999943</v>
      </c>
      <c r="AF53">
        <v>1979</v>
      </c>
      <c r="AG53">
        <v>5.8</v>
      </c>
      <c r="AH53" s="2">
        <v>94.4</v>
      </c>
      <c r="AI53">
        <v>91.1</v>
      </c>
      <c r="AJ53">
        <v>3.4</v>
      </c>
      <c r="AL53">
        <f t="shared" si="12"/>
        <v>5.5999999999999943</v>
      </c>
      <c r="AM53" s="3">
        <f t="shared" si="13"/>
        <v>3.2096000000000005</v>
      </c>
      <c r="AR53">
        <v>1992</v>
      </c>
      <c r="AS53" s="2">
        <v>75.8</v>
      </c>
      <c r="AT53">
        <f t="shared" si="11"/>
        <v>24.200000000000003</v>
      </c>
    </row>
    <row r="54" spans="1:46" x14ac:dyDescent="0.25">
      <c r="A54">
        <v>2013</v>
      </c>
      <c r="B54">
        <v>81.83</v>
      </c>
      <c r="C54">
        <v>6.226</v>
      </c>
      <c r="D54">
        <v>11.94</v>
      </c>
      <c r="E54">
        <v>100</v>
      </c>
      <c r="G54">
        <v>2013</v>
      </c>
      <c r="H54">
        <v>82.73</v>
      </c>
      <c r="I54">
        <v>6.3819999999999997</v>
      </c>
      <c r="J54">
        <v>10.89</v>
      </c>
      <c r="K54">
        <v>100</v>
      </c>
      <c r="O54" s="3">
        <f t="shared" si="1"/>
        <v>7.0705005905332978</v>
      </c>
      <c r="P54" s="3">
        <f t="shared" si="2"/>
        <v>88.059522380895245</v>
      </c>
      <c r="Q54" s="3"/>
      <c r="R54" s="3">
        <f t="shared" si="4"/>
        <v>-7.5767999999999835</v>
      </c>
      <c r="S54" s="3">
        <f t="shared" si="5"/>
        <v>-4.6127999999999947</v>
      </c>
      <c r="T54" s="3">
        <f t="shared" si="6"/>
        <v>-11.700000000000003</v>
      </c>
      <c r="U54" s="3">
        <f t="shared" si="7"/>
        <v>-6.5839999999999899</v>
      </c>
      <c r="V54" s="3">
        <f t="shared" si="8"/>
        <v>-3.333599999999981</v>
      </c>
      <c r="W54" s="3"/>
      <c r="X54" s="3">
        <f t="shared" si="9"/>
        <v>89.887200000000007</v>
      </c>
      <c r="Y54" s="3">
        <f t="shared" si="10"/>
        <v>86.923200000000023</v>
      </c>
      <c r="AA54" s="3">
        <f t="shared" si="14"/>
        <v>0.90000000000000568</v>
      </c>
      <c r="AB54" s="3">
        <f t="shared" si="14"/>
        <v>0.15599999999999969</v>
      </c>
      <c r="AC54" s="3">
        <f t="shared" si="14"/>
        <v>-1.0499999999999989</v>
      </c>
      <c r="AF54">
        <v>1980</v>
      </c>
      <c r="AG54">
        <v>7.1</v>
      </c>
      <c r="AH54" s="2">
        <v>94.2</v>
      </c>
      <c r="AI54">
        <v>89.4</v>
      </c>
      <c r="AJ54">
        <v>5.0999999999999996</v>
      </c>
      <c r="AK54">
        <f>AK90</f>
        <v>3.3843749999999999</v>
      </c>
      <c r="AL54">
        <f t="shared" si="12"/>
        <v>5.7999999999999972</v>
      </c>
      <c r="AM54" s="3">
        <f t="shared" si="13"/>
        <v>4.8041999999999998</v>
      </c>
      <c r="AR54">
        <v>1993</v>
      </c>
      <c r="AS54" s="2">
        <v>75.400000000000006</v>
      </c>
      <c r="AT54">
        <f t="shared" si="11"/>
        <v>24.599999999999994</v>
      </c>
    </row>
    <row r="55" spans="1:46" x14ac:dyDescent="0.25">
      <c r="A55">
        <v>2014</v>
      </c>
      <c r="B55">
        <v>82.14</v>
      </c>
      <c r="C55">
        <v>5.274</v>
      </c>
      <c r="D55">
        <v>12.58</v>
      </c>
      <c r="E55">
        <v>100</v>
      </c>
      <c r="G55">
        <v>2014</v>
      </c>
      <c r="H55">
        <v>83.07</v>
      </c>
      <c r="I55">
        <v>5.3879999999999999</v>
      </c>
      <c r="J55">
        <v>11.54</v>
      </c>
      <c r="K55">
        <v>100</v>
      </c>
      <c r="O55" s="3">
        <f t="shared" si="1"/>
        <v>6.0333585009266244</v>
      </c>
      <c r="P55" s="3">
        <f t="shared" si="2"/>
        <v>87.419245154709273</v>
      </c>
      <c r="Q55" s="3"/>
      <c r="R55" s="3">
        <f t="shared" si="4"/>
        <v>-7.7735999999999912</v>
      </c>
      <c r="S55" s="3">
        <f t="shared" si="5"/>
        <v>-3.459599999999996</v>
      </c>
      <c r="T55" s="3">
        <f t="shared" si="6"/>
        <v>-10.900000000000006</v>
      </c>
      <c r="U55" s="3">
        <f t="shared" si="7"/>
        <v>-5.1027999999999851</v>
      </c>
      <c r="V55" s="3">
        <f t="shared" si="8"/>
        <v>-4.5983999999999696</v>
      </c>
      <c r="W55" s="3"/>
      <c r="X55" s="3">
        <f t="shared" si="9"/>
        <v>91.040400000000005</v>
      </c>
      <c r="Y55" s="3">
        <f t="shared" si="10"/>
        <v>86.726400000000012</v>
      </c>
      <c r="AA55" s="4">
        <f t="shared" si="14"/>
        <v>0.92999999999999261</v>
      </c>
      <c r="AB55" s="4">
        <f t="shared" si="14"/>
        <v>0.11399999999999988</v>
      </c>
      <c r="AC55" s="4">
        <f t="shared" si="14"/>
        <v>-1.0400000000000009</v>
      </c>
      <c r="AF55">
        <v>1981</v>
      </c>
      <c r="AG55">
        <v>7.6</v>
      </c>
      <c r="AH55" s="2">
        <v>94.1</v>
      </c>
      <c r="AI55">
        <v>89</v>
      </c>
      <c r="AJ55">
        <v>5.5</v>
      </c>
      <c r="AL55">
        <f t="shared" si="12"/>
        <v>5.9000000000000057</v>
      </c>
      <c r="AM55" s="3">
        <f t="shared" si="13"/>
        <v>5.1754999999999995</v>
      </c>
      <c r="AR55">
        <v>1994</v>
      </c>
      <c r="AS55" s="2">
        <v>75.099999999999994</v>
      </c>
      <c r="AT55">
        <f t="shared" si="11"/>
        <v>24.900000000000006</v>
      </c>
    </row>
    <row r="56" spans="1:46" x14ac:dyDescent="0.25">
      <c r="A56">
        <v>2015</v>
      </c>
      <c r="E56">
        <f>K56</f>
        <v>100</v>
      </c>
      <c r="G56">
        <v>2015</v>
      </c>
      <c r="H56">
        <v>84.24</v>
      </c>
      <c r="I56">
        <v>4.5369999999999999</v>
      </c>
      <c r="J56">
        <v>11.23</v>
      </c>
      <c r="K56">
        <v>100</v>
      </c>
      <c r="M56">
        <f>C60</f>
        <v>4.9775094339622648</v>
      </c>
      <c r="O56" s="3"/>
      <c r="P56" s="3"/>
      <c r="Q56" s="3"/>
      <c r="R56" s="3">
        <f t="shared" si="4"/>
        <v>-7.6751999999999931</v>
      </c>
      <c r="S56" s="3">
        <f t="shared" si="5"/>
        <v>-2.6908000000000043</v>
      </c>
      <c r="T56" s="3">
        <f t="shared" si="6"/>
        <v>-10.099999999999994</v>
      </c>
      <c r="U56" s="3">
        <f t="shared" si="7"/>
        <v>-4.063600000000001</v>
      </c>
      <c r="V56" s="3">
        <f t="shared" si="8"/>
        <v>-5.2027999999999963</v>
      </c>
      <c r="W56" s="3"/>
      <c r="X56" s="3">
        <f t="shared" si="9"/>
        <v>91.80919999999999</v>
      </c>
      <c r="Y56" s="3">
        <f t="shared" si="10"/>
        <v>86.82480000000001</v>
      </c>
      <c r="AF56">
        <v>1982</v>
      </c>
      <c r="AG56">
        <v>9.6999999999999993</v>
      </c>
      <c r="AH56" s="2">
        <v>94</v>
      </c>
      <c r="AI56" s="3">
        <v>86.5</v>
      </c>
      <c r="AJ56">
        <v>8</v>
      </c>
      <c r="AL56">
        <f t="shared" si="12"/>
        <v>6</v>
      </c>
      <c r="AM56" s="3">
        <f t="shared" si="13"/>
        <v>7.52</v>
      </c>
      <c r="AR56">
        <v>1995</v>
      </c>
      <c r="AS56" s="2">
        <v>75</v>
      </c>
      <c r="AT56">
        <f t="shared" si="11"/>
        <v>25</v>
      </c>
    </row>
    <row r="57" spans="1:46" x14ac:dyDescent="0.25">
      <c r="R57" s="3">
        <f t="shared" si="4"/>
        <v>-7.4783999999999962</v>
      </c>
      <c r="S57" s="3">
        <f t="shared" si="5"/>
        <v>-2.3064000000000084</v>
      </c>
      <c r="T57" s="3">
        <f t="shared" si="6"/>
        <v>-9.5</v>
      </c>
      <c r="U57" s="3">
        <f t="shared" si="7"/>
        <v>-3.5224000000000033</v>
      </c>
      <c r="V57" s="3">
        <f t="shared" si="8"/>
        <v>-5.3543999999999929</v>
      </c>
      <c r="X57" s="3">
        <f t="shared" si="9"/>
        <v>92.193599999999989</v>
      </c>
      <c r="Y57" s="3">
        <f t="shared" si="10"/>
        <v>87.021600000000007</v>
      </c>
      <c r="AF57">
        <v>1983</v>
      </c>
      <c r="AG57">
        <v>9.6</v>
      </c>
      <c r="AH57" s="2">
        <v>93.8</v>
      </c>
      <c r="AI57">
        <v>86.1</v>
      </c>
      <c r="AJ57">
        <v>8.1999999999999993</v>
      </c>
      <c r="AL57">
        <f t="shared" si="12"/>
        <v>6.2000000000000028</v>
      </c>
      <c r="AM57" s="3">
        <f t="shared" si="13"/>
        <v>7.6915999999999984</v>
      </c>
      <c r="AR57">
        <v>1996</v>
      </c>
      <c r="AS57" s="2">
        <v>74.900000000000006</v>
      </c>
      <c r="AT57">
        <f t="shared" si="11"/>
        <v>25.099999999999994</v>
      </c>
    </row>
    <row r="58" spans="1:46" x14ac:dyDescent="0.25">
      <c r="AF58">
        <v>1984</v>
      </c>
      <c r="AG58">
        <v>7.5</v>
      </c>
      <c r="AH58" s="2">
        <v>93.9</v>
      </c>
      <c r="AI58">
        <v>88.4</v>
      </c>
      <c r="AJ58">
        <v>5.9</v>
      </c>
      <c r="AL58">
        <f t="shared" si="12"/>
        <v>6.0999999999999943</v>
      </c>
      <c r="AM58" s="3">
        <f t="shared" si="13"/>
        <v>5.5401000000000007</v>
      </c>
      <c r="AR58">
        <v>1997</v>
      </c>
      <c r="AS58" s="2">
        <v>75</v>
      </c>
      <c r="AT58">
        <f t="shared" si="11"/>
        <v>25</v>
      </c>
    </row>
    <row r="59" spans="1:46" x14ac:dyDescent="0.25">
      <c r="R59" s="7"/>
      <c r="AF59">
        <v>1985</v>
      </c>
      <c r="AG59">
        <v>7.2</v>
      </c>
      <c r="AH59" s="2">
        <v>93.9</v>
      </c>
      <c r="AI59">
        <v>88.7</v>
      </c>
      <c r="AJ59">
        <v>5.6</v>
      </c>
      <c r="AL59">
        <f t="shared" si="12"/>
        <v>6.0999999999999943</v>
      </c>
      <c r="AM59" s="3">
        <f t="shared" si="13"/>
        <v>5.2584</v>
      </c>
      <c r="AR59">
        <v>1998</v>
      </c>
      <c r="AS59" s="2">
        <v>74.900000000000006</v>
      </c>
      <c r="AT59">
        <f t="shared" si="11"/>
        <v>25.099999999999994</v>
      </c>
    </row>
    <row r="60" spans="1:46" x14ac:dyDescent="0.25">
      <c r="A60" t="s">
        <v>16</v>
      </c>
      <c r="C60">
        <f>AVERAGE(C3:C56)</f>
        <v>4.9775094339622648</v>
      </c>
      <c r="G60" t="s">
        <v>16</v>
      </c>
      <c r="I60">
        <f>AVERAGE(I3:I56)</f>
        <v>5.1229629629629629</v>
      </c>
      <c r="AF60">
        <v>1986</v>
      </c>
      <c r="AG60">
        <v>7</v>
      </c>
      <c r="AH60" s="2">
        <v>93.8</v>
      </c>
      <c r="AI60">
        <v>88.5</v>
      </c>
      <c r="AJ60">
        <v>5.6</v>
      </c>
      <c r="AL60">
        <f t="shared" si="12"/>
        <v>6.2000000000000028</v>
      </c>
      <c r="AM60" s="3">
        <f t="shared" si="13"/>
        <v>5.2527999999999997</v>
      </c>
      <c r="AR60">
        <v>1999</v>
      </c>
      <c r="AS60" s="2">
        <v>74.7</v>
      </c>
      <c r="AT60">
        <f t="shared" si="11"/>
        <v>25.299999999999997</v>
      </c>
    </row>
    <row r="61" spans="1:46" x14ac:dyDescent="0.25">
      <c r="AF61">
        <v>1987</v>
      </c>
      <c r="AG61">
        <v>6.2</v>
      </c>
      <c r="AH61" s="2">
        <v>93.7</v>
      </c>
      <c r="AI61">
        <v>89</v>
      </c>
      <c r="AJ61">
        <v>5</v>
      </c>
      <c r="AL61">
        <f t="shared" si="12"/>
        <v>6.2999999999999972</v>
      </c>
      <c r="AM61" s="3">
        <f t="shared" si="13"/>
        <v>4.6849999999999996</v>
      </c>
      <c r="AR61">
        <v>2000</v>
      </c>
      <c r="AS61" s="2">
        <v>74.8</v>
      </c>
      <c r="AT61">
        <f t="shared" si="11"/>
        <v>25.200000000000003</v>
      </c>
    </row>
    <row r="62" spans="1:46" x14ac:dyDescent="0.25">
      <c r="AF62">
        <v>1988</v>
      </c>
      <c r="AG62">
        <v>5.5</v>
      </c>
      <c r="AH62" s="2">
        <v>93.6</v>
      </c>
      <c r="AI62">
        <v>89.5</v>
      </c>
      <c r="AJ62">
        <v>4.4000000000000004</v>
      </c>
      <c r="AL62">
        <f t="shared" si="12"/>
        <v>6.4000000000000057</v>
      </c>
      <c r="AM62" s="3">
        <f t="shared" si="13"/>
        <v>4.1184000000000003</v>
      </c>
      <c r="AR62">
        <v>2001</v>
      </c>
      <c r="AS62" s="2">
        <v>74.400000000000006</v>
      </c>
      <c r="AT62">
        <f t="shared" si="11"/>
        <v>25.599999999999994</v>
      </c>
    </row>
    <row r="63" spans="1:46" x14ac:dyDescent="0.25">
      <c r="O63" s="3"/>
      <c r="AF63">
        <v>1989</v>
      </c>
      <c r="AG63">
        <v>5.3</v>
      </c>
      <c r="AH63" s="2">
        <v>93.7</v>
      </c>
      <c r="AI63">
        <v>89.9</v>
      </c>
      <c r="AJ63">
        <v>4.0999999999999996</v>
      </c>
      <c r="AL63">
        <f t="shared" si="12"/>
        <v>6.2999999999999972</v>
      </c>
      <c r="AM63" s="3">
        <f t="shared" si="13"/>
        <v>3.8416999999999994</v>
      </c>
      <c r="AR63">
        <v>2002</v>
      </c>
      <c r="AS63" s="2">
        <v>74.099999999999994</v>
      </c>
      <c r="AT63">
        <f t="shared" si="11"/>
        <v>25.900000000000006</v>
      </c>
    </row>
    <row r="64" spans="1:46" x14ac:dyDescent="0.25">
      <c r="O64" s="3"/>
      <c r="AF64">
        <v>1990</v>
      </c>
      <c r="AG64">
        <v>5.6</v>
      </c>
      <c r="AH64" s="2">
        <v>93.4</v>
      </c>
      <c r="AI64">
        <v>89.1</v>
      </c>
      <c r="AJ64">
        <v>4.5999999999999996</v>
      </c>
      <c r="AL64">
        <f t="shared" si="12"/>
        <v>6.5999999999999943</v>
      </c>
      <c r="AM64" s="3">
        <f t="shared" si="13"/>
        <v>4.2964000000000002</v>
      </c>
      <c r="AR64">
        <v>2003</v>
      </c>
      <c r="AS64" s="2">
        <v>73.5</v>
      </c>
      <c r="AT64">
        <f t="shared" si="11"/>
        <v>26.5</v>
      </c>
    </row>
    <row r="65" spans="15:46" x14ac:dyDescent="0.25">
      <c r="O65" s="3"/>
      <c r="AF65">
        <v>1991</v>
      </c>
      <c r="AG65">
        <v>6.8</v>
      </c>
      <c r="AH65" s="2">
        <v>93.1</v>
      </c>
      <c r="AI65">
        <v>87.5</v>
      </c>
      <c r="AJ65">
        <v>5.9</v>
      </c>
      <c r="AL65">
        <f t="shared" si="12"/>
        <v>6.9000000000000057</v>
      </c>
      <c r="AM65" s="3">
        <f t="shared" si="13"/>
        <v>5.4928999999999997</v>
      </c>
      <c r="AR65">
        <v>2004</v>
      </c>
      <c r="AS65" s="2">
        <v>73.3</v>
      </c>
      <c r="AT65">
        <f t="shared" si="11"/>
        <v>26.700000000000003</v>
      </c>
    </row>
    <row r="66" spans="15:46" x14ac:dyDescent="0.25">
      <c r="O66" s="3"/>
      <c r="AF66">
        <v>1992</v>
      </c>
      <c r="AG66">
        <v>7.5</v>
      </c>
      <c r="AH66" s="2">
        <v>93</v>
      </c>
      <c r="AI66">
        <v>86.8</v>
      </c>
      <c r="AJ66">
        <v>6.7</v>
      </c>
      <c r="AL66">
        <f t="shared" si="12"/>
        <v>7</v>
      </c>
      <c r="AM66" s="3">
        <f t="shared" si="13"/>
        <v>6.2309999999999999</v>
      </c>
      <c r="AR66">
        <v>2005</v>
      </c>
      <c r="AS66" s="2">
        <v>73.3</v>
      </c>
      <c r="AT66">
        <f t="shared" si="11"/>
        <v>26.700000000000003</v>
      </c>
    </row>
    <row r="67" spans="15:46" x14ac:dyDescent="0.25">
      <c r="O67" s="3"/>
      <c r="AF67">
        <v>1993</v>
      </c>
      <c r="AG67">
        <v>6.9</v>
      </c>
      <c r="AH67" s="2">
        <v>92.6</v>
      </c>
      <c r="AI67">
        <v>87</v>
      </c>
      <c r="AJ67">
        <v>6</v>
      </c>
      <c r="AL67">
        <f t="shared" si="12"/>
        <v>7.4000000000000057</v>
      </c>
      <c r="AM67" s="3">
        <f t="shared" si="13"/>
        <v>5.5559999999999992</v>
      </c>
      <c r="AR67">
        <v>2006</v>
      </c>
      <c r="AS67" s="2">
        <v>73.5</v>
      </c>
      <c r="AT67">
        <f t="shared" si="11"/>
        <v>26.5</v>
      </c>
    </row>
    <row r="68" spans="15:46" x14ac:dyDescent="0.25">
      <c r="O68" s="3"/>
      <c r="AF68">
        <v>1994</v>
      </c>
      <c r="AG68">
        <v>6.1</v>
      </c>
      <c r="AH68" s="2">
        <v>91.7</v>
      </c>
      <c r="AI68">
        <v>87.2</v>
      </c>
      <c r="AJ68">
        <v>4.9000000000000004</v>
      </c>
      <c r="AL68">
        <f t="shared" si="12"/>
        <v>8.2999999999999972</v>
      </c>
      <c r="AM68" s="3">
        <f t="shared" si="13"/>
        <v>4.4933000000000005</v>
      </c>
      <c r="AR68">
        <v>2007</v>
      </c>
      <c r="AS68" s="2">
        <v>73.2</v>
      </c>
      <c r="AT68">
        <f t="shared" si="11"/>
        <v>26.799999999999997</v>
      </c>
    </row>
    <row r="69" spans="15:46" x14ac:dyDescent="0.25">
      <c r="O69" s="3"/>
      <c r="AF69">
        <v>1995</v>
      </c>
      <c r="AG69">
        <v>5.6</v>
      </c>
      <c r="AH69" s="2">
        <v>91.6</v>
      </c>
      <c r="AI69">
        <v>87.6</v>
      </c>
      <c r="AJ69">
        <v>4.4000000000000004</v>
      </c>
      <c r="AL69">
        <f t="shared" si="12"/>
        <v>8.4000000000000057</v>
      </c>
      <c r="AM69" s="3">
        <f t="shared" si="13"/>
        <v>4.0304000000000002</v>
      </c>
      <c r="AR69">
        <v>2008</v>
      </c>
      <c r="AS69" s="2">
        <v>73</v>
      </c>
      <c r="AT69">
        <f t="shared" si="11"/>
        <v>27</v>
      </c>
    </row>
    <row r="70" spans="15:46" x14ac:dyDescent="0.25">
      <c r="O70" s="3"/>
      <c r="AF70">
        <v>1996</v>
      </c>
      <c r="AG70">
        <v>5.4</v>
      </c>
      <c r="AH70" s="2">
        <v>91.8</v>
      </c>
      <c r="AI70">
        <v>87.9</v>
      </c>
      <c r="AJ70">
        <v>4.2</v>
      </c>
      <c r="AL70">
        <f t="shared" si="12"/>
        <v>8.2000000000000028</v>
      </c>
      <c r="AM70" s="3">
        <f t="shared" si="13"/>
        <v>3.8555999999999999</v>
      </c>
      <c r="AR70">
        <v>2009</v>
      </c>
      <c r="AS70" s="2">
        <v>72</v>
      </c>
      <c r="AT70">
        <f t="shared" si="11"/>
        <v>28</v>
      </c>
    </row>
    <row r="71" spans="15:46" x14ac:dyDescent="0.25">
      <c r="O71" s="3"/>
      <c r="AF71">
        <v>1997</v>
      </c>
      <c r="AG71">
        <v>4.9000000000000004</v>
      </c>
      <c r="AH71" s="2">
        <v>91.8</v>
      </c>
      <c r="AI71">
        <v>88.4</v>
      </c>
      <c r="AJ71">
        <v>3.7</v>
      </c>
      <c r="AL71">
        <f t="shared" si="12"/>
        <v>8.2000000000000028</v>
      </c>
      <c r="AM71" s="3">
        <f t="shared" si="13"/>
        <v>3.3966000000000003</v>
      </c>
      <c r="AR71">
        <v>2010</v>
      </c>
      <c r="AS71" s="2">
        <v>71.2</v>
      </c>
      <c r="AT71">
        <f t="shared" si="11"/>
        <v>28.799999999999997</v>
      </c>
    </row>
    <row r="72" spans="15:46" x14ac:dyDescent="0.25">
      <c r="O72" s="3"/>
      <c r="AF72">
        <v>1998</v>
      </c>
      <c r="AG72">
        <v>4.5</v>
      </c>
      <c r="AH72" s="2">
        <v>91.8</v>
      </c>
      <c r="AI72">
        <v>88.8</v>
      </c>
      <c r="AJ72">
        <v>3.3</v>
      </c>
      <c r="AL72">
        <f t="shared" si="12"/>
        <v>8.2000000000000028</v>
      </c>
      <c r="AM72" s="3">
        <f t="shared" si="13"/>
        <v>3.0293999999999999</v>
      </c>
      <c r="AR72">
        <v>2011</v>
      </c>
      <c r="AS72" s="2">
        <v>70.5</v>
      </c>
      <c r="AT72">
        <f t="shared" si="11"/>
        <v>29.5</v>
      </c>
    </row>
    <row r="73" spans="15:46" x14ac:dyDescent="0.25">
      <c r="O73" s="3"/>
      <c r="AF73">
        <v>1999</v>
      </c>
      <c r="AG73">
        <v>4.2</v>
      </c>
      <c r="AH73" s="2">
        <v>91.7</v>
      </c>
      <c r="AI73">
        <v>89</v>
      </c>
      <c r="AJ73">
        <v>3</v>
      </c>
      <c r="AL73">
        <f t="shared" si="12"/>
        <v>8.2999999999999972</v>
      </c>
      <c r="AM73" s="3">
        <f t="shared" si="13"/>
        <v>2.7510000000000003</v>
      </c>
      <c r="AR73">
        <v>2012</v>
      </c>
      <c r="AS73" s="2">
        <v>70.2</v>
      </c>
      <c r="AT73">
        <f t="shared" si="11"/>
        <v>29.799999999999997</v>
      </c>
    </row>
    <row r="74" spans="15:46" x14ac:dyDescent="0.25">
      <c r="O74" s="3"/>
      <c r="AF74">
        <v>2000</v>
      </c>
      <c r="AG74">
        <v>4</v>
      </c>
      <c r="AH74" s="2">
        <v>91.6</v>
      </c>
      <c r="AI74">
        <v>89</v>
      </c>
      <c r="AJ74">
        <v>2.9</v>
      </c>
      <c r="AL74">
        <f t="shared" si="12"/>
        <v>8.4000000000000057</v>
      </c>
      <c r="AM74" s="3">
        <f t="shared" si="13"/>
        <v>2.6563999999999997</v>
      </c>
      <c r="AR74">
        <v>2013</v>
      </c>
      <c r="AS74" s="2">
        <v>69.7</v>
      </c>
      <c r="AT74">
        <f t="shared" si="11"/>
        <v>30.299999999999997</v>
      </c>
    </row>
    <row r="75" spans="15:46" x14ac:dyDescent="0.25">
      <c r="O75" s="3"/>
      <c r="AF75">
        <v>2001</v>
      </c>
      <c r="AG75">
        <v>4.7</v>
      </c>
      <c r="AH75" s="2">
        <v>91.3</v>
      </c>
      <c r="AI75">
        <v>87.9</v>
      </c>
      <c r="AJ75">
        <v>3.7</v>
      </c>
      <c r="AL75">
        <f t="shared" si="12"/>
        <v>8.7000000000000028</v>
      </c>
      <c r="AM75" s="3">
        <f t="shared" si="13"/>
        <v>3.3780999999999999</v>
      </c>
      <c r="AR75">
        <v>2014</v>
      </c>
      <c r="AS75" s="2">
        <v>69.2</v>
      </c>
      <c r="AT75">
        <f t="shared" si="11"/>
        <v>30.799999999999997</v>
      </c>
    </row>
    <row r="76" spans="15:46" x14ac:dyDescent="0.25">
      <c r="O76" s="3"/>
      <c r="AF76">
        <v>2002</v>
      </c>
      <c r="AG76">
        <v>5.8</v>
      </c>
      <c r="AH76" s="2">
        <v>91</v>
      </c>
      <c r="AI76">
        <v>86.6</v>
      </c>
      <c r="AJ76">
        <v>4.8</v>
      </c>
      <c r="AL76">
        <f t="shared" si="12"/>
        <v>9</v>
      </c>
      <c r="AM76" s="3">
        <f t="shared" si="13"/>
        <v>4.3680000000000003</v>
      </c>
      <c r="AR76">
        <v>2015</v>
      </c>
      <c r="AS76" s="2">
        <v>69.099999999999994</v>
      </c>
      <c r="AT76">
        <f>100-AS76</f>
        <v>30.900000000000006</v>
      </c>
    </row>
    <row r="77" spans="15:46" x14ac:dyDescent="0.25">
      <c r="O77" s="3"/>
      <c r="AF77">
        <v>2003</v>
      </c>
      <c r="AG77">
        <v>6</v>
      </c>
      <c r="AH77" s="2">
        <v>90.6</v>
      </c>
      <c r="AI77">
        <v>85.9</v>
      </c>
      <c r="AJ77">
        <v>5.2</v>
      </c>
      <c r="AL77">
        <f t="shared" si="12"/>
        <v>9.4000000000000057</v>
      </c>
      <c r="AM77" s="3">
        <f t="shared" si="13"/>
        <v>4.7111999999999998</v>
      </c>
    </row>
    <row r="78" spans="15:46" x14ac:dyDescent="0.25">
      <c r="O78" s="3"/>
      <c r="AF78">
        <v>2004</v>
      </c>
      <c r="AG78">
        <v>5.5</v>
      </c>
      <c r="AH78" s="2">
        <v>90.5</v>
      </c>
      <c r="AI78">
        <v>86.3</v>
      </c>
      <c r="AJ78">
        <v>4.5999999999999996</v>
      </c>
      <c r="AL78">
        <f t="shared" si="12"/>
        <v>9.5</v>
      </c>
      <c r="AM78" s="3">
        <f t="shared" si="13"/>
        <v>4.1629999999999994</v>
      </c>
    </row>
    <row r="79" spans="15:46" x14ac:dyDescent="0.25">
      <c r="O79" s="3"/>
      <c r="AF79">
        <v>2005</v>
      </c>
      <c r="AG79">
        <v>5.0999999999999996</v>
      </c>
      <c r="AH79" s="2">
        <v>90.5</v>
      </c>
      <c r="AI79">
        <v>86.9</v>
      </c>
      <c r="AJ79">
        <v>3.9</v>
      </c>
      <c r="AL79">
        <f t="shared" si="12"/>
        <v>9.5</v>
      </c>
      <c r="AM79" s="3">
        <f t="shared" si="13"/>
        <v>3.5295000000000001</v>
      </c>
    </row>
    <row r="80" spans="15:46" x14ac:dyDescent="0.25">
      <c r="O80" s="3"/>
      <c r="AF80">
        <v>2006</v>
      </c>
      <c r="AG80">
        <v>4.5999999999999996</v>
      </c>
      <c r="AH80" s="2">
        <v>90.6</v>
      </c>
      <c r="AI80">
        <v>87.3</v>
      </c>
      <c r="AJ80">
        <v>3.6</v>
      </c>
      <c r="AL80">
        <f t="shared" si="12"/>
        <v>9.4000000000000057</v>
      </c>
      <c r="AM80" s="3">
        <f t="shared" si="13"/>
        <v>3.2615999999999996</v>
      </c>
    </row>
    <row r="81" spans="15:40" x14ac:dyDescent="0.25">
      <c r="O81" s="3"/>
      <c r="AF81">
        <v>2007</v>
      </c>
      <c r="AG81">
        <v>4.5999999999999996</v>
      </c>
      <c r="AH81" s="2">
        <v>90.9</v>
      </c>
      <c r="AI81">
        <v>87.5</v>
      </c>
      <c r="AJ81">
        <v>3.7</v>
      </c>
      <c r="AL81">
        <f t="shared" si="12"/>
        <v>9.0999999999999943</v>
      </c>
      <c r="AM81" s="3">
        <f t="shared" si="13"/>
        <v>3.3633000000000006</v>
      </c>
    </row>
    <row r="82" spans="15:40" x14ac:dyDescent="0.25">
      <c r="O82" s="3"/>
      <c r="AF82">
        <v>2008</v>
      </c>
      <c r="AG82">
        <v>5.8</v>
      </c>
      <c r="AH82" s="2">
        <v>90.5</v>
      </c>
      <c r="AI82">
        <v>86</v>
      </c>
      <c r="AJ82">
        <v>5</v>
      </c>
      <c r="AL82">
        <f t="shared" si="12"/>
        <v>9.5</v>
      </c>
      <c r="AM82" s="3">
        <f t="shared" si="13"/>
        <v>4.5250000000000004</v>
      </c>
    </row>
    <row r="83" spans="15:40" x14ac:dyDescent="0.25">
      <c r="O83" s="3"/>
      <c r="AF83">
        <v>2009</v>
      </c>
      <c r="AG83">
        <v>9.3000000000000007</v>
      </c>
      <c r="AH83" s="2">
        <v>89.7</v>
      </c>
      <c r="AI83">
        <v>81.5</v>
      </c>
      <c r="AJ83">
        <v>9.1999999999999993</v>
      </c>
      <c r="AL83">
        <f t="shared" si="12"/>
        <v>10.299999999999997</v>
      </c>
      <c r="AM83" s="3">
        <f t="shared" si="13"/>
        <v>8.2523999999999997</v>
      </c>
    </row>
    <row r="84" spans="15:40" x14ac:dyDescent="0.25">
      <c r="O84" s="3"/>
      <c r="AF84">
        <v>2010</v>
      </c>
      <c r="AG84">
        <v>9.6</v>
      </c>
      <c r="AH84" s="2">
        <v>89.3</v>
      </c>
      <c r="AI84">
        <v>81</v>
      </c>
      <c r="AJ84">
        <v>9.3000000000000007</v>
      </c>
      <c r="AL84">
        <f t="shared" si="12"/>
        <v>10.700000000000003</v>
      </c>
      <c r="AM84" s="3">
        <f t="shared" si="13"/>
        <v>8.3048999999999999</v>
      </c>
    </row>
    <row r="85" spans="15:40" x14ac:dyDescent="0.25">
      <c r="O85" s="3"/>
      <c r="AF85">
        <v>2011</v>
      </c>
      <c r="AG85">
        <v>8.9</v>
      </c>
      <c r="AH85" s="2">
        <v>88.7</v>
      </c>
      <c r="AI85">
        <v>81.400000000000006</v>
      </c>
      <c r="AJ85">
        <v>8.1999999999999993</v>
      </c>
      <c r="AL85">
        <f t="shared" si="12"/>
        <v>11.299999999999997</v>
      </c>
      <c r="AM85" s="3">
        <f t="shared" si="13"/>
        <v>7.2733999999999988</v>
      </c>
    </row>
    <row r="86" spans="15:40" x14ac:dyDescent="0.25">
      <c r="O86" s="3"/>
      <c r="AF86">
        <v>2012</v>
      </c>
      <c r="AG86">
        <v>8.1</v>
      </c>
      <c r="AH86" s="2">
        <v>88.7</v>
      </c>
      <c r="AI86">
        <v>82.5</v>
      </c>
      <c r="AJ86">
        <v>6.9</v>
      </c>
      <c r="AL86">
        <f t="shared" si="12"/>
        <v>11.299999999999997</v>
      </c>
      <c r="AM86" s="3">
        <f t="shared" si="13"/>
        <v>6.1203000000000012</v>
      </c>
    </row>
    <row r="87" spans="15:40" x14ac:dyDescent="0.25">
      <c r="O87" s="3"/>
      <c r="AF87">
        <v>2013</v>
      </c>
      <c r="AG87">
        <v>7.4</v>
      </c>
      <c r="AH87" s="5">
        <v>88.4</v>
      </c>
      <c r="AI87">
        <v>82.8</v>
      </c>
      <c r="AJ87">
        <v>6.4</v>
      </c>
      <c r="AL87">
        <f>100-AH87</f>
        <v>11.599999999999994</v>
      </c>
      <c r="AM87" s="3">
        <f>AJ87*AH87/100</f>
        <v>5.6576000000000013</v>
      </c>
    </row>
    <row r="88" spans="15:40" x14ac:dyDescent="0.25">
      <c r="O88" s="3"/>
      <c r="AF88">
        <v>2014</v>
      </c>
      <c r="AG88">
        <v>6.2</v>
      </c>
      <c r="AH88">
        <v>88.2</v>
      </c>
      <c r="AI88">
        <v>83.6</v>
      </c>
      <c r="AJ88">
        <v>5.2</v>
      </c>
      <c r="AL88">
        <f>100-AH88</f>
        <v>11.799999999999997</v>
      </c>
      <c r="AM88" s="3">
        <f>AJ88*AH88/100</f>
        <v>4.5864000000000003</v>
      </c>
    </row>
    <row r="89" spans="15:40" x14ac:dyDescent="0.25">
      <c r="O89" s="3"/>
      <c r="AF89">
        <v>2015</v>
      </c>
      <c r="AG89">
        <v>5.3</v>
      </c>
      <c r="AH89">
        <v>88.3</v>
      </c>
      <c r="AI89">
        <v>84.4</v>
      </c>
      <c r="AJ89">
        <v>4.4000000000000004</v>
      </c>
      <c r="AL89">
        <f>100-AH89</f>
        <v>11.700000000000003</v>
      </c>
      <c r="AM89" s="3">
        <f>AJ89*AH89/100</f>
        <v>3.8852000000000002</v>
      </c>
      <c r="AN89" s="3"/>
    </row>
    <row r="90" spans="15:40" x14ac:dyDescent="0.25">
      <c r="O90" s="3"/>
      <c r="AF90">
        <v>2016</v>
      </c>
      <c r="AH90">
        <v>88.5</v>
      </c>
      <c r="AI90">
        <v>85</v>
      </c>
      <c r="AJ90">
        <v>4</v>
      </c>
      <c r="AK90">
        <f>AK22</f>
        <v>3.3843749999999999</v>
      </c>
      <c r="AL90">
        <v>11.5</v>
      </c>
      <c r="AM90">
        <v>3.6</v>
      </c>
      <c r="AN90" s="3">
        <f>AN40</f>
        <v>4.3242411764705881</v>
      </c>
    </row>
    <row r="91" spans="15:40" x14ac:dyDescent="0.25">
      <c r="O91" s="3"/>
    </row>
    <row r="92" spans="15:40" x14ac:dyDescent="0.25">
      <c r="O92" s="3"/>
    </row>
    <row r="93" spans="15:40" x14ac:dyDescent="0.25">
      <c r="O93" s="3"/>
    </row>
    <row r="94" spans="15:40" x14ac:dyDescent="0.25">
      <c r="O94" s="3"/>
    </row>
    <row r="95" spans="15:40" x14ac:dyDescent="0.25">
      <c r="O95" s="3"/>
    </row>
    <row r="96" spans="15:40" x14ac:dyDescent="0.25">
      <c r="O96" s="3"/>
    </row>
    <row r="97" spans="15:15" x14ac:dyDescent="0.25">
      <c r="O97" s="3"/>
    </row>
    <row r="98" spans="15:15" x14ac:dyDescent="0.25">
      <c r="O98" s="3"/>
    </row>
    <row r="99" spans="15:15" x14ac:dyDescent="0.25">
      <c r="O99" s="3"/>
    </row>
    <row r="100" spans="15:15" x14ac:dyDescent="0.25">
      <c r="O100" s="3"/>
    </row>
    <row r="101" spans="15:15" x14ac:dyDescent="0.25">
      <c r="O101" s="3"/>
    </row>
    <row r="102" spans="15:15" x14ac:dyDescent="0.25">
      <c r="O102" s="3"/>
    </row>
    <row r="103" spans="15:15" x14ac:dyDescent="0.25">
      <c r="O103" s="3"/>
    </row>
    <row r="104" spans="15:15" x14ac:dyDescent="0.25">
      <c r="O104" s="3"/>
    </row>
    <row r="105" spans="15:15" x14ac:dyDescent="0.25">
      <c r="O105" s="3"/>
    </row>
    <row r="106" spans="15:15" x14ac:dyDescent="0.25">
      <c r="O106" s="3"/>
    </row>
    <row r="107" spans="15:15" x14ac:dyDescent="0.25">
      <c r="O107" s="3"/>
    </row>
    <row r="108" spans="15:15" x14ac:dyDescent="0.25">
      <c r="O108" s="3"/>
    </row>
    <row r="109" spans="15:15" x14ac:dyDescent="0.25">
      <c r="O109" s="3"/>
    </row>
    <row r="110" spans="15:15" x14ac:dyDescent="0.25">
      <c r="O110" s="3"/>
    </row>
    <row r="111" spans="15:15" x14ac:dyDescent="0.25">
      <c r="O111" s="3"/>
    </row>
    <row r="112" spans="15:15" x14ac:dyDescent="0.25">
      <c r="O112" s="3"/>
    </row>
    <row r="113" spans="15:15" x14ac:dyDescent="0.25">
      <c r="O113" s="3"/>
    </row>
    <row r="114" spans="15:15" x14ac:dyDescent="0.25">
      <c r="O114" s="3"/>
    </row>
    <row r="115" spans="15:15" x14ac:dyDescent="0.25">
      <c r="O115" s="3"/>
    </row>
    <row r="116" spans="15:15" x14ac:dyDescent="0.25">
      <c r="O11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"/>
  <sheetViews>
    <sheetView workbookViewId="0">
      <pane xSplit="1" ySplit="2" topLeftCell="BP3" activePane="bottomRight" state="frozen"/>
      <selection activeCell="P43" sqref="P43"/>
      <selection pane="topRight" activeCell="P43" sqref="P43"/>
      <selection pane="bottomLeft" activeCell="P43" sqref="P43"/>
      <selection pane="bottomRight" activeCell="P43" sqref="P43"/>
    </sheetView>
  </sheetViews>
  <sheetFormatPr defaultRowHeight="15" x14ac:dyDescent="0.25"/>
  <cols>
    <col min="1" max="1" width="21.5703125" customWidth="1"/>
    <col min="5" max="5" width="3.140625" customWidth="1"/>
    <col min="10" max="10" width="3.140625" customWidth="1"/>
    <col min="16" max="16" width="3.42578125" customWidth="1"/>
    <col min="24" max="24" width="3.85546875" customWidth="1"/>
    <col min="33" max="33" width="3.5703125" customWidth="1"/>
    <col min="38" max="38" width="4.28515625" customWidth="1"/>
    <col min="43" max="43" width="3.42578125" customWidth="1"/>
    <col min="52" max="52" width="3.5703125" customWidth="1"/>
    <col min="57" max="57" width="3.5703125" customWidth="1"/>
    <col min="62" max="62" width="3.42578125" customWidth="1"/>
    <col min="68" max="68" width="3.42578125" customWidth="1"/>
    <col min="74" max="74" width="3.42578125" customWidth="1"/>
    <col min="76" max="76" width="8.85546875" customWidth="1"/>
    <col min="78" max="78" width="3.42578125" customWidth="1"/>
    <col min="80" max="80" width="3.5703125" customWidth="1"/>
    <col min="86" max="86" width="3.5703125" customWidth="1"/>
  </cols>
  <sheetData>
    <row r="1" spans="1:85" x14ac:dyDescent="0.25">
      <c r="B1" t="s">
        <v>131</v>
      </c>
      <c r="F1" t="s">
        <v>132</v>
      </c>
      <c r="K1" t="s">
        <v>133</v>
      </c>
      <c r="Q1" t="s">
        <v>134</v>
      </c>
      <c r="Y1" t="s">
        <v>135</v>
      </c>
      <c r="AH1" t="s">
        <v>136</v>
      </c>
      <c r="AM1" t="s">
        <v>137</v>
      </c>
      <c r="AR1" t="s">
        <v>138</v>
      </c>
      <c r="BA1" s="5" t="s">
        <v>139</v>
      </c>
      <c r="BB1" s="5"/>
      <c r="BC1" s="5"/>
      <c r="BD1" s="5"/>
      <c r="BF1" s="5" t="s">
        <v>140</v>
      </c>
      <c r="BG1" s="5"/>
      <c r="BH1" s="5"/>
      <c r="BI1" s="5"/>
      <c r="BK1" t="s">
        <v>141</v>
      </c>
      <c r="BQ1" t="s">
        <v>142</v>
      </c>
      <c r="BW1" s="5" t="s">
        <v>143</v>
      </c>
      <c r="CC1" t="s">
        <v>144</v>
      </c>
    </row>
    <row r="2" spans="1:85" x14ac:dyDescent="0.25">
      <c r="B2" t="s">
        <v>145</v>
      </c>
      <c r="C2" t="s">
        <v>146</v>
      </c>
      <c r="D2" t="s">
        <v>147</v>
      </c>
      <c r="F2" t="s">
        <v>148</v>
      </c>
      <c r="G2" t="s">
        <v>149</v>
      </c>
      <c r="H2" t="s">
        <v>150</v>
      </c>
      <c r="I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Q2" t="s">
        <v>157</v>
      </c>
      <c r="R2" t="s">
        <v>158</v>
      </c>
      <c r="S2" t="s">
        <v>159</v>
      </c>
      <c r="T2" t="s">
        <v>160</v>
      </c>
      <c r="U2" t="s">
        <v>161</v>
      </c>
      <c r="V2" t="s">
        <v>162</v>
      </c>
      <c r="W2" t="s">
        <v>163</v>
      </c>
      <c r="Y2" t="s">
        <v>164</v>
      </c>
      <c r="Z2" t="s">
        <v>165</v>
      </c>
      <c r="AA2" t="s">
        <v>166</v>
      </c>
      <c r="AB2" t="s">
        <v>167</v>
      </c>
      <c r="AC2" t="s">
        <v>168</v>
      </c>
      <c r="AD2" t="s">
        <v>169</v>
      </c>
      <c r="AE2" t="s">
        <v>170</v>
      </c>
      <c r="AF2" t="s">
        <v>171</v>
      </c>
      <c r="AH2" t="s">
        <v>172</v>
      </c>
      <c r="AI2" t="s">
        <v>173</v>
      </c>
      <c r="AJ2" t="s">
        <v>174</v>
      </c>
      <c r="AK2" t="s">
        <v>175</v>
      </c>
      <c r="AM2" t="s">
        <v>176</v>
      </c>
      <c r="AN2" t="s">
        <v>177</v>
      </c>
      <c r="AO2" t="s">
        <v>178</v>
      </c>
      <c r="AP2" t="s">
        <v>179</v>
      </c>
      <c r="AR2" t="s">
        <v>180</v>
      </c>
      <c r="AS2" t="s">
        <v>181</v>
      </c>
      <c r="AT2" t="s">
        <v>182</v>
      </c>
      <c r="AU2" t="s">
        <v>183</v>
      </c>
      <c r="AV2" t="s">
        <v>184</v>
      </c>
      <c r="AW2" t="s">
        <v>185</v>
      </c>
      <c r="AX2" t="s">
        <v>186</v>
      </c>
      <c r="AY2" t="s">
        <v>187</v>
      </c>
      <c r="BA2" t="s">
        <v>188</v>
      </c>
      <c r="BB2" t="s">
        <v>189</v>
      </c>
      <c r="BC2" t="s">
        <v>190</v>
      </c>
      <c r="BD2" t="s">
        <v>191</v>
      </c>
      <c r="BF2" t="s">
        <v>188</v>
      </c>
      <c r="BG2" t="s">
        <v>189</v>
      </c>
      <c r="BH2" t="s">
        <v>190</v>
      </c>
      <c r="BI2" t="s">
        <v>191</v>
      </c>
      <c r="BK2" t="s">
        <v>192</v>
      </c>
      <c r="BM2" t="s">
        <v>193</v>
      </c>
      <c r="BN2" t="s">
        <v>194</v>
      </c>
      <c r="BO2" t="s">
        <v>195</v>
      </c>
      <c r="BQ2" t="s">
        <v>192</v>
      </c>
      <c r="BR2" t="s">
        <v>196</v>
      </c>
      <c r="BS2" t="s">
        <v>193</v>
      </c>
      <c r="BT2" t="s">
        <v>194</v>
      </c>
      <c r="BU2" t="s">
        <v>195</v>
      </c>
      <c r="BW2" t="s">
        <v>197</v>
      </c>
      <c r="BX2" t="s">
        <v>198</v>
      </c>
      <c r="BY2" t="s">
        <v>199</v>
      </c>
      <c r="CA2" t="s">
        <v>200</v>
      </c>
      <c r="CC2" t="s">
        <v>156</v>
      </c>
      <c r="CD2" t="s">
        <v>201</v>
      </c>
      <c r="CE2" t="s">
        <v>202</v>
      </c>
      <c r="CF2" t="s">
        <v>203</v>
      </c>
      <c r="CG2" t="s">
        <v>204</v>
      </c>
    </row>
    <row r="4" spans="1:85" x14ac:dyDescent="0.25">
      <c r="A4" t="s">
        <v>20</v>
      </c>
      <c r="B4">
        <f>IF(Sheet1!AN4="","",Sheet1!AN4)</f>
        <v>11.79</v>
      </c>
      <c r="C4">
        <f>IF(Sheet1!AO4="","",Sheet1!AO4)</f>
        <v>56.39</v>
      </c>
      <c r="D4">
        <f>IF(Sheet1!AP4="","",Sheet1!AP4)</f>
        <v>31.82</v>
      </c>
      <c r="E4" t="str">
        <f>IF(Sheet1!AQ4="","",Sheet1!AQ4)</f>
        <v/>
      </c>
      <c r="F4">
        <f>IF(Sheet1!AR4="","",Sheet1!AR4)</f>
        <v>62.43</v>
      </c>
      <c r="G4">
        <f>IF(Sheet1!AS4="","",Sheet1!AS4)</f>
        <v>11.2</v>
      </c>
      <c r="H4">
        <f>IF(Sheet1!AT4="","",Sheet1!AT4)</f>
        <v>18.43</v>
      </c>
      <c r="I4">
        <f>IF(Sheet1!AU4="","",Sheet1!AU4)</f>
        <v>7.94</v>
      </c>
      <c r="J4" t="str">
        <f>IF(Sheet1!AV4="","",Sheet1!AV4)</f>
        <v/>
      </c>
      <c r="K4">
        <f>IF(Sheet1!AW4="","",Sheet1!AW4)</f>
        <v>30.7</v>
      </c>
      <c r="L4">
        <f>IF(Sheet1!AX4="","",Sheet1!AX4)</f>
        <v>35.11</v>
      </c>
      <c r="M4">
        <f>IF(Sheet1!AY4="","",Sheet1!AY4)</f>
        <v>24.63</v>
      </c>
      <c r="N4">
        <f>IF(Sheet1!AZ4="","",Sheet1!AZ4)</f>
        <v>6.97</v>
      </c>
      <c r="O4">
        <f>IF(Sheet1!BA4="","",Sheet1!BA4)</f>
        <v>2.6</v>
      </c>
      <c r="P4" t="str">
        <f>IF(Sheet1!BB4="","",Sheet1!BB4)</f>
        <v/>
      </c>
      <c r="Q4">
        <f>IF(Sheet1!BC4="","",Sheet1!BC4)</f>
        <v>6.42</v>
      </c>
      <c r="R4" t="str">
        <f>IF(Sheet1!BD4="","",Sheet1!BD4)</f>
        <v/>
      </c>
      <c r="S4" t="str">
        <f>IF(Sheet1!BE4="","",Sheet1!BE4)</f>
        <v/>
      </c>
      <c r="T4" t="str">
        <f>IF(Sheet1!BF4="","",Sheet1!BF4)</f>
        <v/>
      </c>
      <c r="U4" t="str">
        <f>IF(Sheet1!BG4="","",Sheet1!BG4)</f>
        <v/>
      </c>
      <c r="V4" t="str">
        <f>IF(Sheet1!BH4="","",Sheet1!BH4)</f>
        <v/>
      </c>
      <c r="W4" t="str">
        <f>IF(Sheet1!BI4="","",Sheet1!BI4)</f>
        <v/>
      </c>
      <c r="X4" t="str">
        <f>IF(Sheet1!BJ4="","",Sheet1!BJ4)</f>
        <v/>
      </c>
      <c r="Y4">
        <f>IF(Sheet1!BK4="","",Sheet1!BK4)</f>
        <v>3.07</v>
      </c>
      <c r="Z4">
        <f>IF(Sheet1!BL4="","",Sheet1!BL4)</f>
        <v>27.11</v>
      </c>
      <c r="AA4">
        <f>IF(Sheet1!BM4="","",Sheet1!BM4)</f>
        <v>9.8000000000000007</v>
      </c>
      <c r="AB4">
        <f>IF(Sheet1!BN4="","",Sheet1!BN4)</f>
        <v>11.32</v>
      </c>
      <c r="AC4">
        <f>IF(Sheet1!BO4="","",Sheet1!BO4)</f>
        <v>2.78</v>
      </c>
      <c r="AD4">
        <f>IF(Sheet1!BP4="","",Sheet1!BP4)</f>
        <v>24.43</v>
      </c>
      <c r="AE4">
        <f>IF(Sheet1!BQ4="","",Sheet1!BQ4)</f>
        <v>10.16</v>
      </c>
      <c r="AF4">
        <f>IF(Sheet1!BR4="","",Sheet1!BR4)</f>
        <v>11.34</v>
      </c>
      <c r="AG4" t="str">
        <f>IF(Sheet1!BS4="","",Sheet1!BS4)</f>
        <v/>
      </c>
      <c r="AH4">
        <f>IF(Sheet1!BT4="","",Sheet1!BT4)</f>
        <v>40.299999999999997</v>
      </c>
      <c r="AI4">
        <f>IF(Sheet1!BU4="","",Sheet1!BU4)</f>
        <v>9.48</v>
      </c>
      <c r="AJ4">
        <f>IF(Sheet1!BV4="","",Sheet1!BV4)</f>
        <v>9.6300000000000008</v>
      </c>
      <c r="AK4">
        <f>IF(Sheet1!BW4="","",Sheet1!BW4)</f>
        <v>40.58</v>
      </c>
      <c r="AL4" t="str">
        <f>IF(Sheet1!BX4="","",Sheet1!BX4)</f>
        <v/>
      </c>
      <c r="AM4">
        <f>IF(Sheet1!BY4="","",Sheet1!BY4)</f>
        <v>28.98</v>
      </c>
      <c r="AN4">
        <f>IF(Sheet1!BZ4="","",Sheet1!BZ4)</f>
        <v>43.31</v>
      </c>
      <c r="AO4">
        <f>IF(Sheet1!CA4="","",Sheet1!CA4)</f>
        <v>13.69</v>
      </c>
      <c r="AP4">
        <f>IF(Sheet1!CB4="","",Sheet1!CB4)</f>
        <v>14.02</v>
      </c>
      <c r="AQ4" t="str">
        <f>IF(Sheet1!CC4="","",Sheet1!CC4)</f>
        <v/>
      </c>
      <c r="AR4">
        <f>IF(Sheet1!CD4="","",Sheet1!CD4)</f>
        <v>4.58</v>
      </c>
      <c r="AS4">
        <f>IF(Sheet1!CE4="","",Sheet1!CE4)</f>
        <v>15.61</v>
      </c>
      <c r="AT4">
        <f>IF(Sheet1!CF4="","",Sheet1!CF4)</f>
        <v>14.59</v>
      </c>
      <c r="AU4">
        <f>IF(Sheet1!CG4="","",Sheet1!CG4)</f>
        <v>24.73</v>
      </c>
      <c r="AV4">
        <f>IF(Sheet1!CH4="","",Sheet1!CH4)</f>
        <v>6.67</v>
      </c>
      <c r="AW4">
        <f>IF(Sheet1!CI4="","",Sheet1!CI4)</f>
        <v>12.55</v>
      </c>
      <c r="AX4">
        <f>IF(Sheet1!CJ4="","",Sheet1!CJ4)</f>
        <v>3.7</v>
      </c>
      <c r="AY4">
        <f>IF(Sheet1!CK4="","",Sheet1!CK4)</f>
        <v>17.57</v>
      </c>
      <c r="AZ4" t="str">
        <f>IF(Sheet1!CL4="","",Sheet1!CL4)</f>
        <v/>
      </c>
      <c r="BA4">
        <f>IF(Sheet1!CM4="","",Sheet1!CM4)</f>
        <v>24.71</v>
      </c>
      <c r="BB4">
        <f>IF(Sheet1!CN4="","",Sheet1!CN4)</f>
        <v>25.05</v>
      </c>
      <c r="BC4">
        <f>IF(Sheet1!CO4="","",Sheet1!CO4)</f>
        <v>25.12</v>
      </c>
      <c r="BD4">
        <f>IF(Sheet1!CP4="","",Sheet1!CP4)</f>
        <v>25.13</v>
      </c>
      <c r="BE4" t="str">
        <f>IF(Sheet1!CQ4="","",Sheet1!CQ4)</f>
        <v/>
      </c>
      <c r="BF4">
        <f>IF(Sheet1!CR4="","",Sheet1!CR4)</f>
        <v>24.66</v>
      </c>
      <c r="BG4">
        <f>IF(Sheet1!CS4="","",Sheet1!CS4)</f>
        <v>25.34</v>
      </c>
      <c r="BH4">
        <f>IF(Sheet1!CT4="","",Sheet1!CT4)</f>
        <v>24.67</v>
      </c>
      <c r="BI4">
        <f>IF(Sheet1!CU4="","",Sheet1!CU4)</f>
        <v>25.33</v>
      </c>
      <c r="BJ4" t="str">
        <f>IF(Sheet1!CV4="","",Sheet1!CV4)</f>
        <v/>
      </c>
      <c r="BK4" t="str">
        <f>IF(Sheet1!CW4="","",Sheet1!CW4)</f>
        <v/>
      </c>
      <c r="BL4">
        <f>IF(Sheet1!CX4="","",Sheet1!CX4)</f>
        <v>100</v>
      </c>
      <c r="BM4" t="str">
        <f>IF(Sheet1!CY4="","",Sheet1!CY4)</f>
        <v/>
      </c>
      <c r="BN4" t="str">
        <f>IF(Sheet1!CZ4="","",Sheet1!CZ4)</f>
        <v/>
      </c>
      <c r="BO4" t="str">
        <f>IF(Sheet1!DA4="","",Sheet1!DA4)</f>
        <v/>
      </c>
      <c r="BP4" t="str">
        <f>IF(Sheet1!DB4="","",Sheet1!DB4)</f>
        <v/>
      </c>
      <c r="BQ4">
        <f>IF(Sheet1!DC4="","",Sheet1!DC4)</f>
        <v>57.39</v>
      </c>
      <c r="BR4">
        <f>IF(Sheet1!DD4="","",Sheet1!DD4)</f>
        <v>42.61</v>
      </c>
      <c r="BS4" t="str">
        <f>IF(Sheet1!DE4="","",Sheet1!DE4)</f>
        <v/>
      </c>
      <c r="BT4" t="str">
        <f>IF(Sheet1!DF4="","",Sheet1!DF4)</f>
        <v/>
      </c>
      <c r="BU4" t="str">
        <f>IF(Sheet1!DG4="","",Sheet1!DG4)</f>
        <v/>
      </c>
      <c r="BV4" t="str">
        <f>IF(Sheet1!DH4="","",Sheet1!DH4)</f>
        <v/>
      </c>
      <c r="BW4" t="str">
        <f>IF(Sheet1!DI4="","",Sheet1!DI4)</f>
        <v/>
      </c>
      <c r="BX4" t="str">
        <f>IF(Sheet1!DJ4="","",Sheet1!DJ4)</f>
        <v/>
      </c>
      <c r="BY4" t="str">
        <f>IF(Sheet1!DK4="","",Sheet1!DK4)</f>
        <v/>
      </c>
      <c r="BZ4" t="str">
        <f>IF(Sheet1!DL4="","",Sheet1!DL4)</f>
        <v/>
      </c>
      <c r="CA4" t="str">
        <f>IF(Sheet1!DM4="","",Sheet1!DM4)</f>
        <v/>
      </c>
      <c r="CB4" t="str">
        <f>IF(Sheet1!DN4="","",Sheet1!DN4)</f>
        <v/>
      </c>
      <c r="CC4">
        <f>IF(Sheet1!DO4="","",Sheet1!DO4)</f>
        <v>5.74</v>
      </c>
      <c r="CD4">
        <f>IF(Sheet1!DP4="","",Sheet1!DP4)</f>
        <v>15.3</v>
      </c>
      <c r="CE4">
        <f>IF(Sheet1!DQ4="","",Sheet1!DQ4)</f>
        <v>19.079999999999998</v>
      </c>
      <c r="CF4">
        <f>IF(Sheet1!DR4="","",Sheet1!DR4)</f>
        <v>16.37</v>
      </c>
      <c r="CG4">
        <f>IF(Sheet1!DS4="","",Sheet1!DS4)</f>
        <v>43.51</v>
      </c>
    </row>
    <row r="5" spans="1:85" x14ac:dyDescent="0.25">
      <c r="A5" t="s">
        <v>205</v>
      </c>
      <c r="B5">
        <f>IF(Sheet1!AN5="","",Sheet1!AN5)</f>
        <v>21.09</v>
      </c>
      <c r="C5">
        <f>IF(Sheet1!AO5="","",Sheet1!AO5)</f>
        <v>63.54</v>
      </c>
      <c r="D5">
        <f>IF(Sheet1!AP5="","",Sheet1!AP5)</f>
        <v>15.37</v>
      </c>
      <c r="E5" t="str">
        <f>IF(Sheet1!AQ5="","",Sheet1!AQ5)</f>
        <v/>
      </c>
      <c r="F5">
        <f>IF(Sheet1!AR5="","",Sheet1!AR5)</f>
        <v>56.88</v>
      </c>
      <c r="G5">
        <f>IF(Sheet1!AS5="","",Sheet1!AS5)</f>
        <v>19.45</v>
      </c>
      <c r="H5">
        <f>IF(Sheet1!AT5="","",Sheet1!AT5)</f>
        <v>15.84</v>
      </c>
      <c r="I5">
        <f>IF(Sheet1!AU5="","",Sheet1!AU5)</f>
        <v>7.83</v>
      </c>
      <c r="J5" t="str">
        <f>IF(Sheet1!AV5="","",Sheet1!AV5)</f>
        <v/>
      </c>
      <c r="K5">
        <f>IF(Sheet1!AW5="","",Sheet1!AW5)</f>
        <v>15.14</v>
      </c>
      <c r="L5">
        <f>IF(Sheet1!AX5="","",Sheet1!AX5)</f>
        <v>18.100000000000001</v>
      </c>
      <c r="M5">
        <f>IF(Sheet1!AY5="","",Sheet1!AY5)</f>
        <v>26.49</v>
      </c>
      <c r="N5">
        <f>IF(Sheet1!AZ5="","",Sheet1!AZ5)</f>
        <v>23.62</v>
      </c>
      <c r="O5">
        <f>IF(Sheet1!BA5="","",Sheet1!BA5)</f>
        <v>16.64</v>
      </c>
      <c r="P5" t="str">
        <f>IF(Sheet1!BB5="","",Sheet1!BB5)</f>
        <v/>
      </c>
      <c r="Q5">
        <f>IF(Sheet1!BC5="","",Sheet1!BC5)</f>
        <v>34.090000000000003</v>
      </c>
      <c r="R5" t="str">
        <f>IF(Sheet1!BD5="","",Sheet1!BD5)</f>
        <v/>
      </c>
      <c r="S5" t="str">
        <f>IF(Sheet1!BE5="","",Sheet1!BE5)</f>
        <v/>
      </c>
      <c r="T5" t="str">
        <f>IF(Sheet1!BF5="","",Sheet1!BF5)</f>
        <v/>
      </c>
      <c r="U5" t="str">
        <f>IF(Sheet1!BG5="","",Sheet1!BG5)</f>
        <v/>
      </c>
      <c r="V5" t="str">
        <f>IF(Sheet1!BH5="","",Sheet1!BH5)</f>
        <v/>
      </c>
      <c r="W5" t="str">
        <f>IF(Sheet1!BI5="","",Sheet1!BI5)</f>
        <v/>
      </c>
      <c r="X5" t="str">
        <f>IF(Sheet1!BJ5="","",Sheet1!BJ5)</f>
        <v/>
      </c>
      <c r="Y5">
        <f>IF(Sheet1!BK5="","",Sheet1!BK5)</f>
        <v>3.22</v>
      </c>
      <c r="Z5">
        <f>IF(Sheet1!BL5="","",Sheet1!BL5)</f>
        <v>32.44</v>
      </c>
      <c r="AA5">
        <f>IF(Sheet1!BM5="","",Sheet1!BM5)</f>
        <v>13</v>
      </c>
      <c r="AB5">
        <f>IF(Sheet1!BN5="","",Sheet1!BN5)</f>
        <v>7.38</v>
      </c>
      <c r="AC5">
        <f>IF(Sheet1!BO5="","",Sheet1!BO5)</f>
        <v>0</v>
      </c>
      <c r="AD5">
        <f>IF(Sheet1!BP5="","",Sheet1!BP5)</f>
        <v>15.06</v>
      </c>
      <c r="AE5">
        <f>IF(Sheet1!BQ5="","",Sheet1!BQ5)</f>
        <v>8.16</v>
      </c>
      <c r="AF5">
        <f>IF(Sheet1!BR5="","",Sheet1!BR5)</f>
        <v>20.74</v>
      </c>
      <c r="AG5" t="str">
        <f>IF(Sheet1!BS5="","",Sheet1!BS5)</f>
        <v/>
      </c>
      <c r="AH5">
        <f>IF(Sheet1!BT5="","",Sheet1!BT5)</f>
        <v>53.28</v>
      </c>
      <c r="AI5">
        <f>IF(Sheet1!BU5="","",Sheet1!BU5)</f>
        <v>8.32</v>
      </c>
      <c r="AJ5">
        <f>IF(Sheet1!BV5="","",Sheet1!BV5)</f>
        <v>13.69</v>
      </c>
      <c r="AK5">
        <f>IF(Sheet1!BW5="","",Sheet1!BW5)</f>
        <v>24.71</v>
      </c>
      <c r="AL5" t="str">
        <f>IF(Sheet1!BX5="","",Sheet1!BX5)</f>
        <v/>
      </c>
      <c r="AM5">
        <f>IF(Sheet1!BY5="","",Sheet1!BY5)</f>
        <v>30.3</v>
      </c>
      <c r="AN5">
        <f>IF(Sheet1!BZ5="","",Sheet1!BZ5)</f>
        <v>36.49</v>
      </c>
      <c r="AO5">
        <f>IF(Sheet1!CA5="","",Sheet1!CA5)</f>
        <v>17.559999999999999</v>
      </c>
      <c r="AP5">
        <f>IF(Sheet1!CB5="","",Sheet1!CB5)</f>
        <v>15.66</v>
      </c>
      <c r="AQ5" t="str">
        <f>IF(Sheet1!CC5="","",Sheet1!CC5)</f>
        <v/>
      </c>
      <c r="AR5">
        <f>IF(Sheet1!CD5="","",Sheet1!CD5)</f>
        <v>3.92</v>
      </c>
      <c r="AS5">
        <f>IF(Sheet1!CE5="","",Sheet1!CE5)</f>
        <v>15.17</v>
      </c>
      <c r="AT5">
        <f>IF(Sheet1!CF5="","",Sheet1!CF5)</f>
        <v>15.11</v>
      </c>
      <c r="AU5">
        <f>IF(Sheet1!CG5="","",Sheet1!CG5)</f>
        <v>29.49</v>
      </c>
      <c r="AV5">
        <f>IF(Sheet1!CH5="","",Sheet1!CH5)</f>
        <v>5.56</v>
      </c>
      <c r="AW5">
        <f>IF(Sheet1!CI5="","",Sheet1!CI5)</f>
        <v>11.4</v>
      </c>
      <c r="AX5">
        <f>IF(Sheet1!CJ5="","",Sheet1!CJ5)</f>
        <v>2.33</v>
      </c>
      <c r="AY5">
        <f>IF(Sheet1!CK5="","",Sheet1!CK5)</f>
        <v>17.03</v>
      </c>
      <c r="AZ5" t="str">
        <f>IF(Sheet1!CL5="","",Sheet1!CL5)</f>
        <v/>
      </c>
      <c r="BA5">
        <f>IF(Sheet1!CM5="","",Sheet1!CM5)</f>
        <v>66.290000000000006</v>
      </c>
      <c r="BB5">
        <f>IF(Sheet1!CN5="","",Sheet1!CN5)</f>
        <v>17.21</v>
      </c>
      <c r="BC5">
        <f>IF(Sheet1!CO5="","",Sheet1!CO5)</f>
        <v>9.83</v>
      </c>
      <c r="BD5">
        <f>IF(Sheet1!CP5="","",Sheet1!CP5)</f>
        <v>6.68</v>
      </c>
      <c r="BE5" t="str">
        <f>IF(Sheet1!CQ5="","",Sheet1!CQ5)</f>
        <v/>
      </c>
      <c r="BF5">
        <f>IF(Sheet1!CR5="","",Sheet1!CR5)</f>
        <v>57.8</v>
      </c>
      <c r="BG5">
        <f>IF(Sheet1!CS5="","",Sheet1!CS5)</f>
        <v>22.51</v>
      </c>
      <c r="BH5">
        <f>IF(Sheet1!CT5="","",Sheet1!CT5)</f>
        <v>11.06</v>
      </c>
      <c r="BI5">
        <f>IF(Sheet1!CU5="","",Sheet1!CU5)</f>
        <v>8.6340000000000003</v>
      </c>
      <c r="BJ5" t="str">
        <f>IF(Sheet1!CV5="","",Sheet1!CV5)</f>
        <v/>
      </c>
      <c r="BK5" t="str">
        <f>IF(Sheet1!CW5="","",Sheet1!CW5)</f>
        <v/>
      </c>
      <c r="BL5">
        <f>IF(Sheet1!CX5="","",Sheet1!CX5)</f>
        <v>100</v>
      </c>
      <c r="BM5" t="str">
        <f>IF(Sheet1!CY5="","",Sheet1!CY5)</f>
        <v/>
      </c>
      <c r="BN5" t="str">
        <f>IF(Sheet1!CZ5="","",Sheet1!CZ5)</f>
        <v/>
      </c>
      <c r="BO5" t="str">
        <f>IF(Sheet1!DA5="","",Sheet1!DA5)</f>
        <v/>
      </c>
      <c r="BP5" t="str">
        <f>IF(Sheet1!DB5="","",Sheet1!DB5)</f>
        <v/>
      </c>
      <c r="BQ5">
        <f>IF(Sheet1!DC5="","",Sheet1!DC5)</f>
        <v>24.68</v>
      </c>
      <c r="BR5">
        <f>IF(Sheet1!DD5="","",Sheet1!DD5)</f>
        <v>75.319999999999993</v>
      </c>
      <c r="BS5" t="str">
        <f>IF(Sheet1!DE5="","",Sheet1!DE5)</f>
        <v/>
      </c>
      <c r="BT5" t="str">
        <f>IF(Sheet1!DF5="","",Sheet1!DF5)</f>
        <v/>
      </c>
      <c r="BU5" t="str">
        <f>IF(Sheet1!DG5="","",Sheet1!DG5)</f>
        <v/>
      </c>
      <c r="BV5" t="str">
        <f>IF(Sheet1!DH5="","",Sheet1!DH5)</f>
        <v/>
      </c>
      <c r="BW5" t="str">
        <f>IF(Sheet1!DI5="","",Sheet1!DI5)</f>
        <v/>
      </c>
      <c r="BX5" t="str">
        <f>IF(Sheet1!DJ5="","",Sheet1!DJ5)</f>
        <v/>
      </c>
      <c r="BY5" t="str">
        <f>IF(Sheet1!DK5="","",Sheet1!DK5)</f>
        <v/>
      </c>
      <c r="BZ5" t="str">
        <f>IF(Sheet1!DL5="","",Sheet1!DL5)</f>
        <v/>
      </c>
      <c r="CA5" t="str">
        <f>IF(Sheet1!DM5="","",Sheet1!DM5)</f>
        <v/>
      </c>
      <c r="CB5" t="str">
        <f>IF(Sheet1!DN5="","",Sheet1!DN5)</f>
        <v/>
      </c>
      <c r="CC5">
        <f>IF(Sheet1!DO5="","",Sheet1!DO5)</f>
        <v>21.93</v>
      </c>
      <c r="CD5">
        <f>IF(Sheet1!DP5="","",Sheet1!DP5)</f>
        <v>30.64</v>
      </c>
      <c r="CE5">
        <f>IF(Sheet1!DQ5="","",Sheet1!DQ5)</f>
        <v>20.079999999999998</v>
      </c>
      <c r="CF5">
        <f>IF(Sheet1!DR5="","",Sheet1!DR5)</f>
        <v>11.03</v>
      </c>
      <c r="CG5">
        <f>IF(Sheet1!DS5="","",Sheet1!DS5)</f>
        <v>16.32</v>
      </c>
    </row>
    <row r="6" spans="1:85" x14ac:dyDescent="0.25">
      <c r="B6" t="str">
        <f>IF(Sheet1!AN6="","",Sheet1!AN6)</f>
        <v/>
      </c>
      <c r="C6" t="str">
        <f>IF(Sheet1!AO6="","",Sheet1!AO6)</f>
        <v/>
      </c>
      <c r="D6" t="str">
        <f>IF(Sheet1!AP6="","",Sheet1!AP6)</f>
        <v/>
      </c>
      <c r="E6" t="str">
        <f>IF(Sheet1!AQ6="","",Sheet1!AQ6)</f>
        <v/>
      </c>
      <c r="F6" t="str">
        <f>IF(Sheet1!AR6="","",Sheet1!AR6)</f>
        <v/>
      </c>
      <c r="G6" t="str">
        <f>IF(Sheet1!AS6="","",Sheet1!AS6)</f>
        <v/>
      </c>
      <c r="H6" t="str">
        <f>IF(Sheet1!AT6="","",Sheet1!AT6)</f>
        <v/>
      </c>
      <c r="I6" t="str">
        <f>IF(Sheet1!AU6="","",Sheet1!AU6)</f>
        <v/>
      </c>
      <c r="J6" t="str">
        <f>IF(Sheet1!AV6="","",Sheet1!AV6)</f>
        <v/>
      </c>
      <c r="K6" t="str">
        <f>IF(Sheet1!AW6="","",Sheet1!AW6)</f>
        <v/>
      </c>
      <c r="L6" t="str">
        <f>IF(Sheet1!AX6="","",Sheet1!AX6)</f>
        <v/>
      </c>
      <c r="M6" t="str">
        <f>IF(Sheet1!AY6="","",Sheet1!AY6)</f>
        <v/>
      </c>
      <c r="N6" t="str">
        <f>IF(Sheet1!AZ6="","",Sheet1!AZ6)</f>
        <v/>
      </c>
      <c r="O6" t="str">
        <f>IF(Sheet1!BA6="","",Sheet1!BA6)</f>
        <v/>
      </c>
      <c r="P6" t="str">
        <f>IF(Sheet1!BB6="","",Sheet1!BB6)</f>
        <v/>
      </c>
      <c r="Q6" t="str">
        <f>IF(Sheet1!BC6="","",Sheet1!BC6)</f>
        <v/>
      </c>
      <c r="R6" t="str">
        <f>IF(Sheet1!BD6="","",Sheet1!BD6)</f>
        <v/>
      </c>
      <c r="S6" t="str">
        <f>IF(Sheet1!BE6="","",Sheet1!BE6)</f>
        <v/>
      </c>
      <c r="T6" t="str">
        <f>IF(Sheet1!BF6="","",Sheet1!BF6)</f>
        <v/>
      </c>
      <c r="U6" t="str">
        <f>IF(Sheet1!BG6="","",Sheet1!BG6)</f>
        <v/>
      </c>
      <c r="V6" t="str">
        <f>IF(Sheet1!BH6="","",Sheet1!BH6)</f>
        <v/>
      </c>
      <c r="W6" t="str">
        <f>IF(Sheet1!BI6="","",Sheet1!BI6)</f>
        <v/>
      </c>
      <c r="X6" t="str">
        <f>IF(Sheet1!BJ6="","",Sheet1!BJ6)</f>
        <v/>
      </c>
      <c r="Y6" t="str">
        <f>IF(Sheet1!BK6="","",Sheet1!BK6)</f>
        <v/>
      </c>
      <c r="Z6" t="str">
        <f>IF(Sheet1!BL6="","",Sheet1!BL6)</f>
        <v/>
      </c>
      <c r="AA6" t="str">
        <f>IF(Sheet1!BM6="","",Sheet1!BM6)</f>
        <v/>
      </c>
      <c r="AB6" t="str">
        <f>IF(Sheet1!BN6="","",Sheet1!BN6)</f>
        <v/>
      </c>
      <c r="AC6" t="str">
        <f>IF(Sheet1!BO6="","",Sheet1!BO6)</f>
        <v/>
      </c>
      <c r="AD6" t="str">
        <f>IF(Sheet1!BP6="","",Sheet1!BP6)</f>
        <v/>
      </c>
      <c r="AE6" t="str">
        <f>IF(Sheet1!BQ6="","",Sheet1!BQ6)</f>
        <v/>
      </c>
      <c r="AF6" t="str">
        <f>IF(Sheet1!BR6="","",Sheet1!BR6)</f>
        <v/>
      </c>
      <c r="AG6" t="str">
        <f>IF(Sheet1!BS6="","",Sheet1!BS6)</f>
        <v/>
      </c>
      <c r="AH6" t="str">
        <f>IF(Sheet1!BT6="","",Sheet1!BT6)</f>
        <v/>
      </c>
      <c r="AI6" t="str">
        <f>IF(Sheet1!BU6="","",Sheet1!BU6)</f>
        <v/>
      </c>
      <c r="AJ6" t="str">
        <f>IF(Sheet1!BV6="","",Sheet1!BV6)</f>
        <v/>
      </c>
      <c r="AK6" t="str">
        <f>IF(Sheet1!BW6="","",Sheet1!BW6)</f>
        <v/>
      </c>
      <c r="AL6" t="str">
        <f>IF(Sheet1!BX6="","",Sheet1!BX6)</f>
        <v/>
      </c>
      <c r="AM6" t="str">
        <f>IF(Sheet1!BY6="","",Sheet1!BY6)</f>
        <v/>
      </c>
      <c r="AN6" t="str">
        <f>IF(Sheet1!BZ6="","",Sheet1!BZ6)</f>
        <v/>
      </c>
      <c r="AO6" t="str">
        <f>IF(Sheet1!CA6="","",Sheet1!CA6)</f>
        <v/>
      </c>
      <c r="AP6" t="str">
        <f>IF(Sheet1!CB6="","",Sheet1!CB6)</f>
        <v/>
      </c>
      <c r="AQ6" t="str">
        <f>IF(Sheet1!CC6="","",Sheet1!CC6)</f>
        <v/>
      </c>
      <c r="AR6" t="str">
        <f>IF(Sheet1!CD6="","",Sheet1!CD6)</f>
        <v/>
      </c>
      <c r="AS6" t="str">
        <f>IF(Sheet1!CE6="","",Sheet1!CE6)</f>
        <v/>
      </c>
      <c r="AT6" t="str">
        <f>IF(Sheet1!CF6="","",Sheet1!CF6)</f>
        <v/>
      </c>
      <c r="AU6" t="str">
        <f>IF(Sheet1!CG6="","",Sheet1!CG6)</f>
        <v/>
      </c>
      <c r="AV6" t="str">
        <f>IF(Sheet1!CH6="","",Sheet1!CH6)</f>
        <v/>
      </c>
      <c r="AW6" t="str">
        <f>IF(Sheet1!CI6="","",Sheet1!CI6)</f>
        <v/>
      </c>
      <c r="AX6" t="str">
        <f>IF(Sheet1!CJ6="","",Sheet1!CJ6)</f>
        <v/>
      </c>
      <c r="AY6" t="str">
        <f>IF(Sheet1!CK6="","",Sheet1!CK6)</f>
        <v/>
      </c>
      <c r="AZ6" t="str">
        <f>IF(Sheet1!CL6="","",Sheet1!CL6)</f>
        <v/>
      </c>
      <c r="BA6" t="str">
        <f>IF(Sheet1!CM6="","",Sheet1!CM6)</f>
        <v/>
      </c>
      <c r="BB6" t="str">
        <f>IF(Sheet1!CN6="","",Sheet1!CN6)</f>
        <v/>
      </c>
      <c r="BC6" t="str">
        <f>IF(Sheet1!CO6="","",Sheet1!CO6)</f>
        <v/>
      </c>
      <c r="BD6" t="str">
        <f>IF(Sheet1!CP6="","",Sheet1!CP6)</f>
        <v/>
      </c>
      <c r="BE6" t="str">
        <f>IF(Sheet1!CQ6="","",Sheet1!CQ6)</f>
        <v/>
      </c>
      <c r="BF6" t="str">
        <f>IF(Sheet1!CR6="","",Sheet1!CR6)</f>
        <v/>
      </c>
      <c r="BG6" t="str">
        <f>IF(Sheet1!CS6="","",Sheet1!CS6)</f>
        <v/>
      </c>
      <c r="BH6" t="str">
        <f>IF(Sheet1!CT6="","",Sheet1!CT6)</f>
        <v/>
      </c>
      <c r="BI6" t="str">
        <f>IF(Sheet1!CU6="","",Sheet1!CU6)</f>
        <v/>
      </c>
      <c r="BJ6" t="str">
        <f>IF(Sheet1!CV6="","",Sheet1!CV6)</f>
        <v/>
      </c>
      <c r="BK6" t="str">
        <f>IF(Sheet1!CW6="","",Sheet1!CW6)</f>
        <v/>
      </c>
      <c r="BL6" t="str">
        <f>IF(Sheet1!CX6="","",Sheet1!CX6)</f>
        <v/>
      </c>
      <c r="BM6" t="str">
        <f>IF(Sheet1!CY6="","",Sheet1!CY6)</f>
        <v/>
      </c>
      <c r="BN6" t="str">
        <f>IF(Sheet1!CZ6="","",Sheet1!CZ6)</f>
        <v/>
      </c>
      <c r="BO6" t="str">
        <f>IF(Sheet1!DA6="","",Sheet1!DA6)</f>
        <v/>
      </c>
      <c r="BP6" t="str">
        <f>IF(Sheet1!DB6="","",Sheet1!DB6)</f>
        <v/>
      </c>
      <c r="BQ6" t="str">
        <f>IF(Sheet1!DC6="","",Sheet1!DC6)</f>
        <v/>
      </c>
      <c r="BR6" t="str">
        <f>IF(Sheet1!DD6="","",Sheet1!DD6)</f>
        <v/>
      </c>
      <c r="BS6" t="str">
        <f>IF(Sheet1!DE6="","",Sheet1!DE6)</f>
        <v/>
      </c>
      <c r="BT6" t="str">
        <f>IF(Sheet1!DF6="","",Sheet1!DF6)</f>
        <v/>
      </c>
      <c r="BU6" t="str">
        <f>IF(Sheet1!DG6="","",Sheet1!DG6)</f>
        <v/>
      </c>
      <c r="BV6" t="str">
        <f>IF(Sheet1!DH6="","",Sheet1!DH6)</f>
        <v/>
      </c>
      <c r="BW6" t="str">
        <f>IF(Sheet1!DI6="","",Sheet1!DI6)</f>
        <v/>
      </c>
      <c r="BX6" t="str">
        <f>IF(Sheet1!DJ6="","",Sheet1!DJ6)</f>
        <v/>
      </c>
      <c r="BY6" t="str">
        <f>IF(Sheet1!DK6="","",Sheet1!DK6)</f>
        <v/>
      </c>
      <c r="BZ6" t="str">
        <f>IF(Sheet1!DL6="","",Sheet1!DL6)</f>
        <v/>
      </c>
      <c r="CA6" t="str">
        <f>IF(Sheet1!DM6="","",Sheet1!DM6)</f>
        <v/>
      </c>
      <c r="CB6" t="str">
        <f>IF(Sheet1!DN6="","",Sheet1!DN6)</f>
        <v/>
      </c>
      <c r="CC6" t="str">
        <f>IF(Sheet1!DO6="","",Sheet1!DO6)</f>
        <v/>
      </c>
      <c r="CD6" t="str">
        <f>IF(Sheet1!DP6="","",Sheet1!DP6)</f>
        <v/>
      </c>
      <c r="CE6" t="str">
        <f>IF(Sheet1!DQ6="","",Sheet1!DQ6)</f>
        <v/>
      </c>
      <c r="CF6" t="str">
        <f>IF(Sheet1!DR6="","",Sheet1!DR6)</f>
        <v/>
      </c>
      <c r="CG6" t="str">
        <f>IF(Sheet1!DS6="","",Sheet1!DS6)</f>
        <v/>
      </c>
    </row>
    <row r="7" spans="1:85" x14ac:dyDescent="0.25">
      <c r="A7" t="s">
        <v>50</v>
      </c>
      <c r="B7">
        <f>IF(Sheet1!AN7="","",Sheet1!AN7)</f>
        <v>26.26</v>
      </c>
      <c r="C7">
        <f>IF(Sheet1!AO7="","",Sheet1!AO7)</f>
        <v>66.55</v>
      </c>
      <c r="D7">
        <f>IF(Sheet1!AP7="","",Sheet1!AP7)</f>
        <v>7.19</v>
      </c>
      <c r="E7" t="str">
        <f>IF(Sheet1!AQ7="","",Sheet1!AQ7)</f>
        <v/>
      </c>
      <c r="F7">
        <f>IF(Sheet1!AR7="","",Sheet1!AR7)</f>
        <v>59.82</v>
      </c>
      <c r="G7">
        <f>IF(Sheet1!AS7="","",Sheet1!AS7)</f>
        <v>21.21</v>
      </c>
      <c r="H7">
        <f>IF(Sheet1!AT7="","",Sheet1!AT7)</f>
        <v>13.95</v>
      </c>
      <c r="I7">
        <f>IF(Sheet1!AU7="","",Sheet1!AU7)</f>
        <v>5.0199999999999996</v>
      </c>
      <c r="J7" t="str">
        <f>IF(Sheet1!AV7="","",Sheet1!AV7)</f>
        <v/>
      </c>
      <c r="K7">
        <f>IF(Sheet1!AW7="","",Sheet1!AW7)</f>
        <v>3.5</v>
      </c>
      <c r="L7">
        <f>IF(Sheet1!AX7="","",Sheet1!AX7)</f>
        <v>7.48</v>
      </c>
      <c r="M7">
        <f>IF(Sheet1!AY7="","",Sheet1!AY7)</f>
        <v>23.45</v>
      </c>
      <c r="N7">
        <f>IF(Sheet1!AZ7="","",Sheet1!AZ7)</f>
        <v>36.520000000000003</v>
      </c>
      <c r="O7">
        <f>IF(Sheet1!BA7="","",Sheet1!BA7)</f>
        <v>29.05</v>
      </c>
      <c r="P7" t="str">
        <f>IF(Sheet1!BB7="","",Sheet1!BB7)</f>
        <v/>
      </c>
      <c r="Q7">
        <f>IF(Sheet1!BC7="","",Sheet1!BC7)</f>
        <v>58.15</v>
      </c>
      <c r="R7">
        <f>IF(Sheet1!BD7="","",Sheet1!BD7)</f>
        <v>12.71</v>
      </c>
      <c r="S7">
        <f>IF(Sheet1!BE7="","",Sheet1!BE7)</f>
        <v>6.5</v>
      </c>
      <c r="T7">
        <f>IF(Sheet1!BF7="","",Sheet1!BF7)</f>
        <v>7.5</v>
      </c>
      <c r="U7">
        <f>IF(Sheet1!BG7="","",Sheet1!BG7)</f>
        <v>27.18</v>
      </c>
      <c r="V7">
        <f>IF(Sheet1!BH7="","",Sheet1!BH7)</f>
        <v>34.85</v>
      </c>
      <c r="W7">
        <f>IF(Sheet1!BI7="","",Sheet1!BI7)</f>
        <v>28.45</v>
      </c>
      <c r="X7" t="str">
        <f>IF(Sheet1!BJ7="","",Sheet1!BJ7)</f>
        <v/>
      </c>
      <c r="Y7">
        <f>IF(Sheet1!BK7="","",Sheet1!BK7)</f>
        <v>3.83</v>
      </c>
      <c r="Z7">
        <f>IF(Sheet1!BL7="","",Sheet1!BL7)</f>
        <v>33.51</v>
      </c>
      <c r="AA7">
        <f>IF(Sheet1!BM7="","",Sheet1!BM7)</f>
        <v>14.01</v>
      </c>
      <c r="AB7">
        <f>IF(Sheet1!BN7="","",Sheet1!BN7)</f>
        <v>11.12</v>
      </c>
      <c r="AC7">
        <f>IF(Sheet1!BO7="","",Sheet1!BO7)</f>
        <v>0</v>
      </c>
      <c r="AD7">
        <f>IF(Sheet1!BP7="","",Sheet1!BP7)</f>
        <v>17.21</v>
      </c>
      <c r="AE7">
        <f>IF(Sheet1!BQ7="","",Sheet1!BQ7)</f>
        <v>1.49</v>
      </c>
      <c r="AF7">
        <f>IF(Sheet1!BR7="","",Sheet1!BR7)</f>
        <v>18.829999999999998</v>
      </c>
      <c r="AG7" t="str">
        <f>IF(Sheet1!BS7="","",Sheet1!BS7)</f>
        <v/>
      </c>
      <c r="AH7">
        <f>IF(Sheet1!BT7="","",Sheet1!BT7)</f>
        <v>66.819999999999993</v>
      </c>
      <c r="AI7">
        <f>IF(Sheet1!BU7="","",Sheet1!BU7)</f>
        <v>6.48</v>
      </c>
      <c r="AJ7">
        <f>IF(Sheet1!BV7="","",Sheet1!BV7)</f>
        <v>13.73</v>
      </c>
      <c r="AK7">
        <f>IF(Sheet1!BW7="","",Sheet1!BW7)</f>
        <v>12.97</v>
      </c>
      <c r="AL7" t="str">
        <f>IF(Sheet1!BX7="","",Sheet1!BX7)</f>
        <v/>
      </c>
      <c r="AM7">
        <f>IF(Sheet1!BY7="","",Sheet1!BY7)</f>
        <v>26.1</v>
      </c>
      <c r="AN7">
        <f>IF(Sheet1!BZ7="","",Sheet1!BZ7)</f>
        <v>34.229999999999997</v>
      </c>
      <c r="AO7">
        <f>IF(Sheet1!CA7="","",Sheet1!CA7)</f>
        <v>22.09</v>
      </c>
      <c r="AP7">
        <f>IF(Sheet1!CB7="","",Sheet1!CB7)</f>
        <v>17.579999999999998</v>
      </c>
      <c r="AQ7" t="str">
        <f>IF(Sheet1!CC7="","",Sheet1!CC7)</f>
        <v/>
      </c>
      <c r="AR7">
        <f>IF(Sheet1!CD7="","",Sheet1!CD7)</f>
        <v>4.24</v>
      </c>
      <c r="AS7">
        <f>IF(Sheet1!CE7="","",Sheet1!CE7)</f>
        <v>13.74</v>
      </c>
      <c r="AT7">
        <f>IF(Sheet1!CF7="","",Sheet1!CF7)</f>
        <v>16.2</v>
      </c>
      <c r="AU7">
        <f>IF(Sheet1!CG7="","",Sheet1!CG7)</f>
        <v>32.81</v>
      </c>
      <c r="AV7">
        <f>IF(Sheet1!CH7="","",Sheet1!CH7)</f>
        <v>5.8</v>
      </c>
      <c r="AW7">
        <f>IF(Sheet1!CI7="","",Sheet1!CI7)</f>
        <v>10.85</v>
      </c>
      <c r="AX7">
        <f>IF(Sheet1!CJ7="","",Sheet1!CJ7)</f>
        <v>2.0299999999999998</v>
      </c>
      <c r="AY7">
        <f>IF(Sheet1!CK7="","",Sheet1!CK7)</f>
        <v>14.33</v>
      </c>
      <c r="AZ7" t="str">
        <f>IF(Sheet1!CL7="","",Sheet1!CL7)</f>
        <v/>
      </c>
      <c r="BA7">
        <f>IF(Sheet1!CM7="","",Sheet1!CM7)</f>
        <v>75.48</v>
      </c>
      <c r="BB7">
        <f>IF(Sheet1!CN7="","",Sheet1!CN7)</f>
        <v>13.72</v>
      </c>
      <c r="BC7">
        <f>IF(Sheet1!CO7="","",Sheet1!CO7)</f>
        <v>6.96</v>
      </c>
      <c r="BD7">
        <f>IF(Sheet1!CP7="","",Sheet1!CP7)</f>
        <v>3.85</v>
      </c>
      <c r="BE7" t="str">
        <f>IF(Sheet1!CQ7="","",Sheet1!CQ7)</f>
        <v/>
      </c>
      <c r="BF7">
        <f>IF(Sheet1!CR7="","",Sheet1!CR7)</f>
        <v>61.78</v>
      </c>
      <c r="BG7">
        <f>IF(Sheet1!CS7="","",Sheet1!CS7)</f>
        <v>21.59</v>
      </c>
      <c r="BH7">
        <f>IF(Sheet1!CT7="","",Sheet1!CT7)</f>
        <v>9.3640000000000008</v>
      </c>
      <c r="BI7">
        <f>IF(Sheet1!CU7="","",Sheet1!CU7)</f>
        <v>7.2690000000000001</v>
      </c>
      <c r="BJ7" t="str">
        <f>IF(Sheet1!CV7="","",Sheet1!CV7)</f>
        <v/>
      </c>
      <c r="BK7" t="str">
        <f>IF(Sheet1!CW7="","",Sheet1!CW7)</f>
        <v/>
      </c>
      <c r="BL7">
        <f>IF(Sheet1!CX7="","",Sheet1!CX7)</f>
        <v>100</v>
      </c>
      <c r="BM7" t="str">
        <f>IF(Sheet1!CY7="","",Sheet1!CY7)</f>
        <v/>
      </c>
      <c r="BN7" t="str">
        <f>IF(Sheet1!CZ7="","",Sheet1!CZ7)</f>
        <v/>
      </c>
      <c r="BO7" t="str">
        <f>IF(Sheet1!DA7="","",Sheet1!DA7)</f>
        <v/>
      </c>
      <c r="BP7" t="str">
        <f>IF(Sheet1!DB7="","",Sheet1!DB7)</f>
        <v/>
      </c>
      <c r="BQ7">
        <f>IF(Sheet1!DC7="","",Sheet1!DC7)</f>
        <v>10.26</v>
      </c>
      <c r="BR7">
        <f>IF(Sheet1!DD7="","",Sheet1!DD7)</f>
        <v>89.74</v>
      </c>
      <c r="BS7" t="str">
        <f>IF(Sheet1!DE7="","",Sheet1!DE7)</f>
        <v/>
      </c>
      <c r="BT7" t="str">
        <f>IF(Sheet1!DF7="","",Sheet1!DF7)</f>
        <v/>
      </c>
      <c r="BU7" t="str">
        <f>IF(Sheet1!DG7="","",Sheet1!DG7)</f>
        <v/>
      </c>
      <c r="BV7" t="str">
        <f>IF(Sheet1!DH7="","",Sheet1!DH7)</f>
        <v/>
      </c>
      <c r="BW7" t="str">
        <f>IF(Sheet1!DI7="","",Sheet1!DI7)</f>
        <v/>
      </c>
      <c r="BX7" t="str">
        <f>IF(Sheet1!DJ7="","",Sheet1!DJ7)</f>
        <v/>
      </c>
      <c r="BY7" t="str">
        <f>IF(Sheet1!DK7="","",Sheet1!DK7)</f>
        <v/>
      </c>
      <c r="BZ7" t="str">
        <f>IF(Sheet1!DL7="","",Sheet1!DL7)</f>
        <v/>
      </c>
      <c r="CA7" t="str">
        <f>IF(Sheet1!DM7="","",Sheet1!DM7)</f>
        <v/>
      </c>
      <c r="CB7" t="str">
        <f>IF(Sheet1!DN7="","",Sheet1!DN7)</f>
        <v/>
      </c>
      <c r="CC7">
        <f>IF(Sheet1!DO7="","",Sheet1!DO7)</f>
        <v>18.72</v>
      </c>
      <c r="CD7">
        <f>IF(Sheet1!DP7="","",Sheet1!DP7)</f>
        <v>35.4</v>
      </c>
      <c r="CE7">
        <f>IF(Sheet1!DQ7="","",Sheet1!DQ7)</f>
        <v>21.48</v>
      </c>
      <c r="CF7">
        <f>IF(Sheet1!DR7="","",Sheet1!DR7)</f>
        <v>10.62</v>
      </c>
      <c r="CG7">
        <f>IF(Sheet1!DS7="","",Sheet1!DS7)</f>
        <v>13.77</v>
      </c>
    </row>
    <row r="8" spans="1:85" x14ac:dyDescent="0.25">
      <c r="A8" t="s">
        <v>51</v>
      </c>
      <c r="B8">
        <f>IF(Sheet1!AN8="","",Sheet1!AN8)</f>
        <v>7.14</v>
      </c>
      <c r="C8">
        <f>IF(Sheet1!AO8="","",Sheet1!AO8)</f>
        <v>62.88</v>
      </c>
      <c r="D8">
        <f>IF(Sheet1!AP8="","",Sheet1!AP8)</f>
        <v>29.99</v>
      </c>
      <c r="E8" t="str">
        <f>IF(Sheet1!AQ8="","",Sheet1!AQ8)</f>
        <v/>
      </c>
      <c r="F8">
        <f>IF(Sheet1!AR8="","",Sheet1!AR8)</f>
        <v>70.5</v>
      </c>
      <c r="G8">
        <f>IF(Sheet1!AS8="","",Sheet1!AS8)</f>
        <v>15.87</v>
      </c>
      <c r="H8">
        <f>IF(Sheet1!AT8="","",Sheet1!AT8)</f>
        <v>8.83</v>
      </c>
      <c r="I8">
        <f>IF(Sheet1!AU8="","",Sheet1!AU8)</f>
        <v>4.8</v>
      </c>
      <c r="J8" t="str">
        <f>IF(Sheet1!AV8="","",Sheet1!AV8)</f>
        <v/>
      </c>
      <c r="K8">
        <f>IF(Sheet1!AW8="","",Sheet1!AW8)</f>
        <v>19.3</v>
      </c>
      <c r="L8">
        <f>IF(Sheet1!AX8="","",Sheet1!AX8)</f>
        <v>29.24</v>
      </c>
      <c r="M8">
        <f>IF(Sheet1!AY8="","",Sheet1!AY8)</f>
        <v>37.76</v>
      </c>
      <c r="N8">
        <f>IF(Sheet1!AZ8="","",Sheet1!AZ8)</f>
        <v>10.71</v>
      </c>
      <c r="O8">
        <f>IF(Sheet1!BA8="","",Sheet1!BA8)</f>
        <v>3</v>
      </c>
      <c r="P8" t="str">
        <f>IF(Sheet1!BB8="","",Sheet1!BB8)</f>
        <v/>
      </c>
      <c r="Q8">
        <f>IF(Sheet1!BC8="","",Sheet1!BC8)</f>
        <v>12.34</v>
      </c>
      <c r="R8">
        <f>IF(Sheet1!BD8="","",Sheet1!BD8)</f>
        <v>2.81</v>
      </c>
      <c r="S8">
        <f>IF(Sheet1!BE8="","",Sheet1!BE8)</f>
        <v>4.13</v>
      </c>
      <c r="T8">
        <f>IF(Sheet1!BF8="","",Sheet1!BF8)</f>
        <v>0.72</v>
      </c>
      <c r="U8">
        <f>IF(Sheet1!BG8="","",Sheet1!BG8)</f>
        <v>5.25</v>
      </c>
      <c r="V8">
        <f>IF(Sheet1!BH8="","",Sheet1!BH8)</f>
        <v>6.97</v>
      </c>
      <c r="W8">
        <f>IF(Sheet1!BI8="","",Sheet1!BI8)</f>
        <v>2.97</v>
      </c>
      <c r="X8" t="str">
        <f>IF(Sheet1!BJ8="","",Sheet1!BJ8)</f>
        <v/>
      </c>
      <c r="Y8" t="str">
        <f>IF(Sheet1!BK8="","",Sheet1!BK8)</f>
        <v/>
      </c>
      <c r="Z8" t="str">
        <f>IF(Sheet1!BL8="","",Sheet1!BL8)</f>
        <v/>
      </c>
      <c r="AA8" t="str">
        <f>IF(Sheet1!BM8="","",Sheet1!BM8)</f>
        <v/>
      </c>
      <c r="AB8" t="str">
        <f>IF(Sheet1!BN8="","",Sheet1!BN8)</f>
        <v/>
      </c>
      <c r="AC8" t="str">
        <f>IF(Sheet1!BO8="","",Sheet1!BO8)</f>
        <v/>
      </c>
      <c r="AD8" t="str">
        <f>IF(Sheet1!BP8="","",Sheet1!BP8)</f>
        <v/>
      </c>
      <c r="AE8" t="str">
        <f>IF(Sheet1!BQ8="","",Sheet1!BQ8)</f>
        <v/>
      </c>
      <c r="AF8" t="str">
        <f>IF(Sheet1!BR8="","",Sheet1!BR8)</f>
        <v/>
      </c>
      <c r="AG8" t="str">
        <f>IF(Sheet1!BS8="","",Sheet1!BS8)</f>
        <v/>
      </c>
      <c r="AH8" t="str">
        <f>IF(Sheet1!BT8="","",Sheet1!BT8)</f>
        <v/>
      </c>
      <c r="AI8" t="str">
        <f>IF(Sheet1!BU8="","",Sheet1!BU8)</f>
        <v/>
      </c>
      <c r="AJ8" t="str">
        <f>IF(Sheet1!BV8="","",Sheet1!BV8)</f>
        <v/>
      </c>
      <c r="AK8" t="str">
        <f>IF(Sheet1!BW8="","",Sheet1!BW8)</f>
        <v/>
      </c>
      <c r="AL8" t="str">
        <f>IF(Sheet1!BX8="","",Sheet1!BX8)</f>
        <v/>
      </c>
      <c r="AM8">
        <f>IF(Sheet1!BY8="","",Sheet1!BY8)</f>
        <v>23.57</v>
      </c>
      <c r="AN8">
        <f>IF(Sheet1!BZ8="","",Sheet1!BZ8)</f>
        <v>47.88</v>
      </c>
      <c r="AO8">
        <f>IF(Sheet1!CA8="","",Sheet1!CA8)</f>
        <v>14.11</v>
      </c>
      <c r="AP8">
        <f>IF(Sheet1!CB8="","",Sheet1!CB8)</f>
        <v>14.44</v>
      </c>
      <c r="AQ8" t="str">
        <f>IF(Sheet1!CC8="","",Sheet1!CC8)</f>
        <v/>
      </c>
      <c r="AR8">
        <f>IF(Sheet1!CD8="","",Sheet1!CD8)</f>
        <v>3.48</v>
      </c>
      <c r="AS8">
        <f>IF(Sheet1!CE8="","",Sheet1!CE8)</f>
        <v>11.29</v>
      </c>
      <c r="AT8">
        <f>IF(Sheet1!CF8="","",Sheet1!CF8)</f>
        <v>17.16</v>
      </c>
      <c r="AU8">
        <f>IF(Sheet1!CG8="","",Sheet1!CG8)</f>
        <v>28.66</v>
      </c>
      <c r="AV8">
        <f>IF(Sheet1!CH8="","",Sheet1!CH8)</f>
        <v>7.07</v>
      </c>
      <c r="AW8">
        <f>IF(Sheet1!CI8="","",Sheet1!CI8)</f>
        <v>10.84</v>
      </c>
      <c r="AX8">
        <f>IF(Sheet1!CJ8="","",Sheet1!CJ8)</f>
        <v>2.25</v>
      </c>
      <c r="AY8">
        <f>IF(Sheet1!CK8="","",Sheet1!CK8)</f>
        <v>19.25</v>
      </c>
      <c r="AZ8" t="str">
        <f>IF(Sheet1!CL8="","",Sheet1!CL8)</f>
        <v/>
      </c>
      <c r="BA8">
        <f>IF(Sheet1!CM8="","",Sheet1!CM8)</f>
        <v>64.25</v>
      </c>
      <c r="BB8">
        <f>IF(Sheet1!CN8="","",Sheet1!CN8)</f>
        <v>18.600000000000001</v>
      </c>
      <c r="BC8">
        <f>IF(Sheet1!CO8="","",Sheet1!CO8)</f>
        <v>10.51</v>
      </c>
      <c r="BD8">
        <f>IF(Sheet1!CP8="","",Sheet1!CP8)</f>
        <v>6.64</v>
      </c>
      <c r="BE8" t="str">
        <f>IF(Sheet1!CQ8="","",Sheet1!CQ8)</f>
        <v/>
      </c>
      <c r="BF8">
        <f>IF(Sheet1!CR8="","",Sheet1!CR8)</f>
        <v>55.25</v>
      </c>
      <c r="BG8">
        <f>IF(Sheet1!CS8="","",Sheet1!CS8)</f>
        <v>23.14</v>
      </c>
      <c r="BH8">
        <f>IF(Sheet1!CT8="","",Sheet1!CT8)</f>
        <v>15.35</v>
      </c>
      <c r="BI8">
        <f>IF(Sheet1!CU8="","",Sheet1!CU8)</f>
        <v>6.2729999999999997</v>
      </c>
      <c r="BJ8" t="str">
        <f>IF(Sheet1!CV8="","",Sheet1!CV8)</f>
        <v/>
      </c>
      <c r="BK8" t="str">
        <f>IF(Sheet1!CW8="","",Sheet1!CW8)</f>
        <v/>
      </c>
      <c r="BL8">
        <f>IF(Sheet1!CX8="","",Sheet1!CX8)</f>
        <v>100</v>
      </c>
      <c r="BM8" t="str">
        <f>IF(Sheet1!CY8="","",Sheet1!CY8)</f>
        <v/>
      </c>
      <c r="BN8" t="str">
        <f>IF(Sheet1!CZ8="","",Sheet1!CZ8)</f>
        <v/>
      </c>
      <c r="BO8" t="str">
        <f>IF(Sheet1!DA8="","",Sheet1!DA8)</f>
        <v/>
      </c>
      <c r="BP8" t="str">
        <f>IF(Sheet1!DB8="","",Sheet1!DB8)</f>
        <v/>
      </c>
      <c r="BQ8">
        <f>IF(Sheet1!DC8="","",Sheet1!DC8)</f>
        <v>33.32</v>
      </c>
      <c r="BR8">
        <f>IF(Sheet1!DD8="","",Sheet1!DD8)</f>
        <v>66.680000000000007</v>
      </c>
      <c r="BS8" t="str">
        <f>IF(Sheet1!DE8="","",Sheet1!DE8)</f>
        <v/>
      </c>
      <c r="BT8" t="str">
        <f>IF(Sheet1!DF8="","",Sheet1!DF8)</f>
        <v/>
      </c>
      <c r="BU8" t="str">
        <f>IF(Sheet1!DG8="","",Sheet1!DG8)</f>
        <v/>
      </c>
      <c r="BV8" t="str">
        <f>IF(Sheet1!DH8="","",Sheet1!DH8)</f>
        <v/>
      </c>
      <c r="BW8" t="str">
        <f>IF(Sheet1!DI8="","",Sheet1!DI8)</f>
        <v/>
      </c>
      <c r="BX8" t="str">
        <f>IF(Sheet1!DJ8="","",Sheet1!DJ8)</f>
        <v/>
      </c>
      <c r="BY8" t="str">
        <f>IF(Sheet1!DK8="","",Sheet1!DK8)</f>
        <v/>
      </c>
      <c r="BZ8" t="str">
        <f>IF(Sheet1!DL8="","",Sheet1!DL8)</f>
        <v/>
      </c>
      <c r="CA8" t="str">
        <f>IF(Sheet1!DM8="","",Sheet1!DM8)</f>
        <v/>
      </c>
      <c r="CB8" t="str">
        <f>IF(Sheet1!DN8="","",Sheet1!DN8)</f>
        <v/>
      </c>
      <c r="CC8">
        <f>IF(Sheet1!DO8="","",Sheet1!DO8)</f>
        <v>25.36</v>
      </c>
      <c r="CD8">
        <f>IF(Sheet1!DP8="","",Sheet1!DP8)</f>
        <v>23.78</v>
      </c>
      <c r="CE8">
        <f>IF(Sheet1!DQ8="","",Sheet1!DQ8)</f>
        <v>14.52</v>
      </c>
      <c r="CF8">
        <f>IF(Sheet1!DR8="","",Sheet1!DR8)</f>
        <v>12.87</v>
      </c>
      <c r="CG8">
        <f>IF(Sheet1!DS8="","",Sheet1!DS8)</f>
        <v>23.47</v>
      </c>
    </row>
    <row r="9" spans="1:85" x14ac:dyDescent="0.25">
      <c r="A9" t="s">
        <v>206</v>
      </c>
      <c r="B9">
        <f>IF(Sheet1!AN9="","",Sheet1!AN9)</f>
        <v>14.56</v>
      </c>
      <c r="C9">
        <f>IF(Sheet1!AO9="","",Sheet1!AO9)</f>
        <v>58.49</v>
      </c>
      <c r="D9">
        <f>IF(Sheet1!AP9="","",Sheet1!AP9)</f>
        <v>26.95</v>
      </c>
      <c r="E9" t="str">
        <f>IF(Sheet1!AQ9="","",Sheet1!AQ9)</f>
        <v/>
      </c>
      <c r="F9">
        <f>IF(Sheet1!AR9="","",Sheet1!AR9)</f>
        <v>51.13</v>
      </c>
      <c r="G9">
        <f>IF(Sheet1!AS9="","",Sheet1!AS9)</f>
        <v>15.89</v>
      </c>
      <c r="H9">
        <f>IF(Sheet1!AT9="","",Sheet1!AT9)</f>
        <v>18.989999999999998</v>
      </c>
      <c r="I9">
        <f>IF(Sheet1!AU9="","",Sheet1!AU9)</f>
        <v>13.99</v>
      </c>
      <c r="J9" t="str">
        <f>IF(Sheet1!AV9="","",Sheet1!AV9)</f>
        <v/>
      </c>
      <c r="K9">
        <f>IF(Sheet1!AW9="","",Sheet1!AW9)</f>
        <v>33.06</v>
      </c>
      <c r="L9">
        <f>IF(Sheet1!AX9="","",Sheet1!AX9)</f>
        <v>29.57</v>
      </c>
      <c r="M9">
        <f>IF(Sheet1!AY9="","",Sheet1!AY9)</f>
        <v>27.67</v>
      </c>
      <c r="N9">
        <f>IF(Sheet1!AZ9="","",Sheet1!AZ9)</f>
        <v>7.09</v>
      </c>
      <c r="O9">
        <f>IF(Sheet1!BA9="","",Sheet1!BA9)</f>
        <v>2.6</v>
      </c>
      <c r="P9" t="str">
        <f>IF(Sheet1!BB9="","",Sheet1!BB9)</f>
        <v/>
      </c>
      <c r="Q9">
        <f>IF(Sheet1!BC9="","",Sheet1!BC9)</f>
        <v>6.18</v>
      </c>
      <c r="R9" t="str">
        <f>IF(Sheet1!BD9="","",Sheet1!BD9)</f>
        <v/>
      </c>
      <c r="S9" t="str">
        <f>IF(Sheet1!BE9="","",Sheet1!BE9)</f>
        <v/>
      </c>
      <c r="T9" t="str">
        <f>IF(Sheet1!BF9="","",Sheet1!BF9)</f>
        <v/>
      </c>
      <c r="U9" t="str">
        <f>IF(Sheet1!BG9="","",Sheet1!BG9)</f>
        <v/>
      </c>
      <c r="V9" t="str">
        <f>IF(Sheet1!BH9="","",Sheet1!BH9)</f>
        <v/>
      </c>
      <c r="W9" t="str">
        <f>IF(Sheet1!BI9="","",Sheet1!BI9)</f>
        <v/>
      </c>
      <c r="X9" t="str">
        <f>IF(Sheet1!BJ9="","",Sheet1!BJ9)</f>
        <v/>
      </c>
      <c r="Y9">
        <f>IF(Sheet1!BK9="","",Sheet1!BK9)</f>
        <v>3.57</v>
      </c>
      <c r="Z9">
        <f>IF(Sheet1!BL9="","",Sheet1!BL9)</f>
        <v>33.909999999999997</v>
      </c>
      <c r="AA9">
        <f>IF(Sheet1!BM9="","",Sheet1!BM9)</f>
        <v>10.95</v>
      </c>
      <c r="AB9">
        <f>IF(Sheet1!BN9="","",Sheet1!BN9)</f>
        <v>3.42</v>
      </c>
      <c r="AC9">
        <f>IF(Sheet1!BO9="","",Sheet1!BO9)</f>
        <v>0</v>
      </c>
      <c r="AD9">
        <f>IF(Sheet1!BP9="","",Sheet1!BP9)</f>
        <v>9.9600000000000009</v>
      </c>
      <c r="AE9">
        <f>IF(Sheet1!BQ9="","",Sheet1!BQ9)</f>
        <v>16.54</v>
      </c>
      <c r="AF9">
        <f>IF(Sheet1!BR9="","",Sheet1!BR9)</f>
        <v>21.64</v>
      </c>
      <c r="AG9" t="str">
        <f>IF(Sheet1!BS9="","",Sheet1!BS9)</f>
        <v/>
      </c>
      <c r="AH9">
        <f>IF(Sheet1!BT9="","",Sheet1!BT9)</f>
        <v>39.950000000000003</v>
      </c>
      <c r="AI9">
        <f>IF(Sheet1!BU9="","",Sheet1!BU9)</f>
        <v>8.08</v>
      </c>
      <c r="AJ9">
        <f>IF(Sheet1!BV9="","",Sheet1!BV9)</f>
        <v>14.2</v>
      </c>
      <c r="AK9">
        <f>IF(Sheet1!BW9="","",Sheet1!BW9)</f>
        <v>37.78</v>
      </c>
      <c r="AL9" t="str">
        <f>IF(Sheet1!BX9="","",Sheet1!BX9)</f>
        <v/>
      </c>
      <c r="AM9">
        <f>IF(Sheet1!BY9="","",Sheet1!BY9)</f>
        <v>39.07</v>
      </c>
      <c r="AN9">
        <f>IF(Sheet1!BZ9="","",Sheet1!BZ9)</f>
        <v>37.64</v>
      </c>
      <c r="AO9">
        <f>IF(Sheet1!CA9="","",Sheet1!CA9)</f>
        <v>11.42</v>
      </c>
      <c r="AP9">
        <f>IF(Sheet1!CB9="","",Sheet1!CB9)</f>
        <v>11.87</v>
      </c>
      <c r="AQ9" t="str">
        <f>IF(Sheet1!CC9="","",Sheet1!CC9)</f>
        <v/>
      </c>
      <c r="AR9">
        <f>IF(Sheet1!CD9="","",Sheet1!CD9)</f>
        <v>3.74</v>
      </c>
      <c r="AS9">
        <f>IF(Sheet1!CE9="","",Sheet1!CE9)</f>
        <v>17.12</v>
      </c>
      <c r="AT9">
        <f>IF(Sheet1!CF9="","",Sheet1!CF9)</f>
        <v>13.09</v>
      </c>
      <c r="AU9">
        <f>IF(Sheet1!CG9="","",Sheet1!CG9)</f>
        <v>24.08</v>
      </c>
      <c r="AV9">
        <f>IF(Sheet1!CH9="","",Sheet1!CH9)</f>
        <v>4.9000000000000004</v>
      </c>
      <c r="AW9">
        <f>IF(Sheet1!CI9="","",Sheet1!CI9)</f>
        <v>13.39</v>
      </c>
      <c r="AX9">
        <f>IF(Sheet1!CJ9="","",Sheet1!CJ9)</f>
        <v>3.1</v>
      </c>
      <c r="AY9">
        <f>IF(Sheet1!CK9="","",Sheet1!CK9)</f>
        <v>20.58</v>
      </c>
      <c r="AZ9" t="str">
        <f>IF(Sheet1!CL9="","",Sheet1!CL9)</f>
        <v/>
      </c>
      <c r="BA9">
        <f>IF(Sheet1!CM9="","",Sheet1!CM9)</f>
        <v>52.09</v>
      </c>
      <c r="BB9">
        <f>IF(Sheet1!CN9="","",Sheet1!CN9)</f>
        <v>21.91</v>
      </c>
      <c r="BC9">
        <f>IF(Sheet1!CO9="","",Sheet1!CO9)</f>
        <v>13.86</v>
      </c>
      <c r="BD9">
        <f>IF(Sheet1!CP9="","",Sheet1!CP9)</f>
        <v>12.14</v>
      </c>
      <c r="BE9" t="str">
        <f>IF(Sheet1!CQ9="","",Sheet1!CQ9)</f>
        <v/>
      </c>
      <c r="BF9">
        <f>IF(Sheet1!CR9="","",Sheet1!CR9)</f>
        <v>50.71</v>
      </c>
      <c r="BG9">
        <f>IF(Sheet1!CS9="","",Sheet1!CS9)</f>
        <v>23.35</v>
      </c>
      <c r="BH9">
        <f>IF(Sheet1!CT9="","",Sheet1!CT9)</f>
        <v>13.39</v>
      </c>
      <c r="BI9">
        <f>IF(Sheet1!CU9="","",Sheet1!CU9)</f>
        <v>12.56</v>
      </c>
      <c r="BJ9" t="str">
        <f>IF(Sheet1!CV9="","",Sheet1!CV9)</f>
        <v/>
      </c>
      <c r="BK9" t="str">
        <f>IF(Sheet1!CW9="","",Sheet1!CW9)</f>
        <v/>
      </c>
      <c r="BL9">
        <f>IF(Sheet1!CX9="","",Sheet1!CX9)</f>
        <v>100</v>
      </c>
      <c r="BM9" t="str">
        <f>IF(Sheet1!CY9="","",Sheet1!CY9)</f>
        <v/>
      </c>
      <c r="BN9" t="str">
        <f>IF(Sheet1!CZ9="","",Sheet1!CZ9)</f>
        <v/>
      </c>
      <c r="BO9" t="str">
        <f>IF(Sheet1!DA9="","",Sheet1!DA9)</f>
        <v/>
      </c>
      <c r="BP9" t="str">
        <f>IF(Sheet1!DB9="","",Sheet1!DB9)</f>
        <v/>
      </c>
      <c r="BQ9">
        <f>IF(Sheet1!DC9="","",Sheet1!DC9)</f>
        <v>46.24</v>
      </c>
      <c r="BR9">
        <f>IF(Sheet1!DD9="","",Sheet1!DD9)</f>
        <v>53.76</v>
      </c>
      <c r="BS9" t="str">
        <f>IF(Sheet1!DE9="","",Sheet1!DE9)</f>
        <v/>
      </c>
      <c r="BT9" t="str">
        <f>IF(Sheet1!DF9="","",Sheet1!DF9)</f>
        <v/>
      </c>
      <c r="BU9" t="str">
        <f>IF(Sheet1!DG9="","",Sheet1!DG9)</f>
        <v/>
      </c>
      <c r="BV9" t="str">
        <f>IF(Sheet1!DH9="","",Sheet1!DH9)</f>
        <v/>
      </c>
      <c r="BW9" t="str">
        <f>IF(Sheet1!DI9="","",Sheet1!DI9)</f>
        <v/>
      </c>
      <c r="BX9" t="str">
        <f>IF(Sheet1!DJ9="","",Sheet1!DJ9)</f>
        <v/>
      </c>
      <c r="BY9" t="str">
        <f>IF(Sheet1!DK9="","",Sheet1!DK9)</f>
        <v/>
      </c>
      <c r="BZ9" t="str">
        <f>IF(Sheet1!DL9="","",Sheet1!DL9)</f>
        <v/>
      </c>
      <c r="CA9" t="str">
        <f>IF(Sheet1!DM9="","",Sheet1!DM9)</f>
        <v/>
      </c>
      <c r="CB9" t="str">
        <f>IF(Sheet1!DN9="","",Sheet1!DN9)</f>
        <v/>
      </c>
      <c r="CC9">
        <f>IF(Sheet1!DO9="","",Sheet1!DO9)</f>
        <v>26.53</v>
      </c>
      <c r="CD9">
        <f>IF(Sheet1!DP9="","",Sheet1!DP9)</f>
        <v>23.67</v>
      </c>
      <c r="CE9">
        <f>IF(Sheet1!DQ9="","",Sheet1!DQ9)</f>
        <v>18.88</v>
      </c>
      <c r="CF9">
        <f>IF(Sheet1!DR9="","",Sheet1!DR9)</f>
        <v>11.03</v>
      </c>
      <c r="CG9">
        <f>IF(Sheet1!DS9="","",Sheet1!DS9)</f>
        <v>19.89</v>
      </c>
    </row>
    <row r="10" spans="1:85" x14ac:dyDescent="0.25">
      <c r="A10" t="s">
        <v>207</v>
      </c>
      <c r="B10">
        <f>IF(Sheet1!AN10="","",Sheet1!AN10)</f>
        <v>20.39</v>
      </c>
      <c r="C10">
        <f>IF(Sheet1!AO10="","",Sheet1!AO10)</f>
        <v>62.48</v>
      </c>
      <c r="D10">
        <f>IF(Sheet1!AP10="","",Sheet1!AP10)</f>
        <v>17.13</v>
      </c>
      <c r="E10" t="str">
        <f>IF(Sheet1!AQ10="","",Sheet1!AQ10)</f>
        <v/>
      </c>
      <c r="F10">
        <f>IF(Sheet1!AR10="","",Sheet1!AR10)</f>
        <v>50.44</v>
      </c>
      <c r="G10">
        <f>IF(Sheet1!AS10="","",Sheet1!AS10)</f>
        <v>21.25</v>
      </c>
      <c r="H10">
        <f>IF(Sheet1!AT10="","",Sheet1!AT10)</f>
        <v>20.260000000000002</v>
      </c>
      <c r="I10">
        <f>IF(Sheet1!AU10="","",Sheet1!AU10)</f>
        <v>8.0500000000000007</v>
      </c>
      <c r="J10" t="str">
        <f>IF(Sheet1!AV10="","",Sheet1!AV10)</f>
        <v/>
      </c>
      <c r="K10">
        <f>IF(Sheet1!AW10="","",Sheet1!AW10)</f>
        <v>23.04</v>
      </c>
      <c r="L10">
        <f>IF(Sheet1!AX10="","",Sheet1!AX10)</f>
        <v>31.07</v>
      </c>
      <c r="M10">
        <f>IF(Sheet1!AY10="","",Sheet1!AY10)</f>
        <v>30.91</v>
      </c>
      <c r="N10">
        <f>IF(Sheet1!AZ10="","",Sheet1!AZ10)</f>
        <v>12.32</v>
      </c>
      <c r="O10">
        <f>IF(Sheet1!BA10="","",Sheet1!BA10)</f>
        <v>2.67</v>
      </c>
      <c r="P10" t="str">
        <f>IF(Sheet1!BB10="","",Sheet1!BB10)</f>
        <v/>
      </c>
      <c r="Q10">
        <f>IF(Sheet1!BC10="","",Sheet1!BC10)</f>
        <v>6.23</v>
      </c>
      <c r="R10" t="str">
        <f>IF(Sheet1!BD10="","",Sheet1!BD10)</f>
        <v/>
      </c>
      <c r="S10" t="str">
        <f>IF(Sheet1!BE10="","",Sheet1!BE10)</f>
        <v/>
      </c>
      <c r="T10" t="str">
        <f>IF(Sheet1!BF10="","",Sheet1!BF10)</f>
        <v/>
      </c>
      <c r="U10" t="str">
        <f>IF(Sheet1!BG10="","",Sheet1!BG10)</f>
        <v/>
      </c>
      <c r="V10" t="str">
        <f>IF(Sheet1!BH10="","",Sheet1!BH10)</f>
        <v/>
      </c>
      <c r="W10" t="str">
        <f>IF(Sheet1!BI10="","",Sheet1!BI10)</f>
        <v/>
      </c>
      <c r="X10" t="str">
        <f>IF(Sheet1!BJ10="","",Sheet1!BJ10)</f>
        <v/>
      </c>
      <c r="Y10">
        <f>IF(Sheet1!BK10="","",Sheet1!BK10)</f>
        <v>2.98</v>
      </c>
      <c r="Z10">
        <f>IF(Sheet1!BL10="","",Sheet1!BL10)</f>
        <v>26.62</v>
      </c>
      <c r="AA10">
        <f>IF(Sheet1!BM10="","",Sheet1!BM10)</f>
        <v>14.84</v>
      </c>
      <c r="AB10">
        <f>IF(Sheet1!BN10="","",Sheet1!BN10)</f>
        <v>10.06</v>
      </c>
      <c r="AC10">
        <f>IF(Sheet1!BO10="","",Sheet1!BO10)</f>
        <v>0</v>
      </c>
      <c r="AD10">
        <f>IF(Sheet1!BP10="","",Sheet1!BP10)</f>
        <v>18.829999999999998</v>
      </c>
      <c r="AE10">
        <f>IF(Sheet1!BQ10="","",Sheet1!BQ10)</f>
        <v>5.56</v>
      </c>
      <c r="AF10">
        <f>IF(Sheet1!BR10="","",Sheet1!BR10)</f>
        <v>21.1</v>
      </c>
      <c r="AG10" t="str">
        <f>IF(Sheet1!BS10="","",Sheet1!BS10)</f>
        <v/>
      </c>
      <c r="AH10">
        <f>IF(Sheet1!BT10="","",Sheet1!BT10)</f>
        <v>56.22</v>
      </c>
      <c r="AI10">
        <f>IF(Sheet1!BU10="","",Sheet1!BU10)</f>
        <v>12.22</v>
      </c>
      <c r="AJ10">
        <f>IF(Sheet1!BV10="","",Sheet1!BV10)</f>
        <v>11.07</v>
      </c>
      <c r="AK10">
        <f>IF(Sheet1!BW10="","",Sheet1!BW10)</f>
        <v>20.48</v>
      </c>
      <c r="AL10" t="str">
        <f>IF(Sheet1!BX10="","",Sheet1!BX10)</f>
        <v/>
      </c>
      <c r="AM10">
        <f>IF(Sheet1!BY10="","",Sheet1!BY10)</f>
        <v>32.799999999999997</v>
      </c>
      <c r="AN10">
        <f>IF(Sheet1!BZ10="","",Sheet1!BZ10)</f>
        <v>37.770000000000003</v>
      </c>
      <c r="AO10">
        <f>IF(Sheet1!CA10="","",Sheet1!CA10)</f>
        <v>13.81</v>
      </c>
      <c r="AP10">
        <f>IF(Sheet1!CB10="","",Sheet1!CB10)</f>
        <v>15.62</v>
      </c>
      <c r="AQ10" t="str">
        <f>IF(Sheet1!CC10="","",Sheet1!CC10)</f>
        <v/>
      </c>
      <c r="AR10">
        <f>IF(Sheet1!CD10="","",Sheet1!CD10)</f>
        <v>3.37</v>
      </c>
      <c r="AS10">
        <f>IF(Sheet1!CE10="","",Sheet1!CE10)</f>
        <v>18.27</v>
      </c>
      <c r="AT10">
        <f>IF(Sheet1!CF10="","",Sheet1!CF10)</f>
        <v>13.65</v>
      </c>
      <c r="AU10">
        <f>IF(Sheet1!CG10="","",Sheet1!CG10)</f>
        <v>27.54</v>
      </c>
      <c r="AV10">
        <f>IF(Sheet1!CH10="","",Sheet1!CH10)</f>
        <v>5.04</v>
      </c>
      <c r="AW10">
        <f>IF(Sheet1!CI10="","",Sheet1!CI10)</f>
        <v>9.94</v>
      </c>
      <c r="AX10">
        <f>IF(Sheet1!CJ10="","",Sheet1!CJ10)</f>
        <v>2.0699999999999998</v>
      </c>
      <c r="AY10">
        <f>IF(Sheet1!CK10="","",Sheet1!CK10)</f>
        <v>20.11</v>
      </c>
      <c r="AZ10" t="str">
        <f>IF(Sheet1!CL10="","",Sheet1!CL10)</f>
        <v/>
      </c>
      <c r="BA10">
        <f>IF(Sheet1!CM10="","",Sheet1!CM10)</f>
        <v>60.2</v>
      </c>
      <c r="BB10">
        <f>IF(Sheet1!CN10="","",Sheet1!CN10)</f>
        <v>20.89</v>
      </c>
      <c r="BC10">
        <f>IF(Sheet1!CO10="","",Sheet1!CO10)</f>
        <v>12.42</v>
      </c>
      <c r="BD10">
        <f>IF(Sheet1!CP10="","",Sheet1!CP10)</f>
        <v>6.49</v>
      </c>
      <c r="BE10" t="str">
        <f>IF(Sheet1!CQ10="","",Sheet1!CQ10)</f>
        <v/>
      </c>
      <c r="BF10">
        <f>IF(Sheet1!CR10="","",Sheet1!CR10)</f>
        <v>56.45</v>
      </c>
      <c r="BG10">
        <f>IF(Sheet1!CS10="","",Sheet1!CS10)</f>
        <v>24.29</v>
      </c>
      <c r="BH10">
        <f>IF(Sheet1!CT10="","",Sheet1!CT10)</f>
        <v>11.7</v>
      </c>
      <c r="BI10">
        <f>IF(Sheet1!CU10="","",Sheet1!CU10)</f>
        <v>7.556</v>
      </c>
      <c r="BJ10" t="str">
        <f>IF(Sheet1!CV10="","",Sheet1!CV10)</f>
        <v/>
      </c>
      <c r="BK10" t="str">
        <f>IF(Sheet1!CW10="","",Sheet1!CW10)</f>
        <v/>
      </c>
      <c r="BL10">
        <f>IF(Sheet1!CX10="","",Sheet1!CX10)</f>
        <v>100</v>
      </c>
      <c r="BM10" t="str">
        <f>IF(Sheet1!CY10="","",Sheet1!CY10)</f>
        <v/>
      </c>
      <c r="BN10" t="str">
        <f>IF(Sheet1!CZ10="","",Sheet1!CZ10)</f>
        <v/>
      </c>
      <c r="BO10" t="str">
        <f>IF(Sheet1!DA10="","",Sheet1!DA10)</f>
        <v/>
      </c>
      <c r="BP10" t="str">
        <f>IF(Sheet1!DB10="","",Sheet1!DB10)</f>
        <v/>
      </c>
      <c r="BQ10">
        <f>IF(Sheet1!DC10="","",Sheet1!DC10)</f>
        <v>33.94</v>
      </c>
      <c r="BR10">
        <f>IF(Sheet1!DD10="","",Sheet1!DD10)</f>
        <v>66.06</v>
      </c>
      <c r="BS10" t="str">
        <f>IF(Sheet1!DE10="","",Sheet1!DE10)</f>
        <v/>
      </c>
      <c r="BT10" t="str">
        <f>IF(Sheet1!DF10="","",Sheet1!DF10)</f>
        <v/>
      </c>
      <c r="BU10" t="str">
        <f>IF(Sheet1!DG10="","",Sheet1!DG10)</f>
        <v/>
      </c>
      <c r="BV10" t="str">
        <f>IF(Sheet1!DH10="","",Sheet1!DH10)</f>
        <v/>
      </c>
      <c r="BW10" t="str">
        <f>IF(Sheet1!DI10="","",Sheet1!DI10)</f>
        <v/>
      </c>
      <c r="BX10" t="str">
        <f>IF(Sheet1!DJ10="","",Sheet1!DJ10)</f>
        <v/>
      </c>
      <c r="BY10" t="str">
        <f>IF(Sheet1!DK10="","",Sheet1!DK10)</f>
        <v/>
      </c>
      <c r="BZ10" t="str">
        <f>IF(Sheet1!DL10="","",Sheet1!DL10)</f>
        <v/>
      </c>
      <c r="CA10" t="str">
        <f>IF(Sheet1!DM10="","",Sheet1!DM10)</f>
        <v/>
      </c>
      <c r="CB10" t="str">
        <f>IF(Sheet1!DN10="","",Sheet1!DN10)</f>
        <v/>
      </c>
      <c r="CC10">
        <f>IF(Sheet1!DO10="","",Sheet1!DO10)</f>
        <v>24.16</v>
      </c>
      <c r="CD10">
        <f>IF(Sheet1!DP10="","",Sheet1!DP10)</f>
        <v>29.52</v>
      </c>
      <c r="CE10">
        <f>IF(Sheet1!DQ10="","",Sheet1!DQ10)</f>
        <v>19.25</v>
      </c>
      <c r="CF10">
        <f>IF(Sheet1!DR10="","",Sheet1!DR10)</f>
        <v>11.72</v>
      </c>
      <c r="CG10">
        <f>IF(Sheet1!DS10="","",Sheet1!DS10)</f>
        <v>15.35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22"/>
  <sheetViews>
    <sheetView workbookViewId="0">
      <pane xSplit="1" ySplit="2" topLeftCell="CL3" activePane="bottomRight" state="frozen"/>
      <selection activeCell="P43" sqref="P43"/>
      <selection pane="topRight" activeCell="P43" sqref="P43"/>
      <selection pane="bottomLeft" activeCell="P43" sqref="P43"/>
      <selection pane="bottomRight" activeCell="P43" sqref="P43"/>
    </sheetView>
  </sheetViews>
  <sheetFormatPr defaultRowHeight="15" x14ac:dyDescent="0.25"/>
  <cols>
    <col min="1" max="2" width="21.5703125" customWidth="1"/>
    <col min="3" max="3" width="4" customWidth="1"/>
    <col min="5" max="5" width="3.7109375" customWidth="1"/>
    <col min="10" max="10" width="3.7109375" customWidth="1"/>
    <col min="11" max="13" width="9" customWidth="1"/>
    <col min="14" max="14" width="3.42578125" customWidth="1"/>
    <col min="15" max="18" width="9" customWidth="1"/>
    <col min="19" max="19" width="3.42578125" customWidth="1"/>
    <col min="26" max="26" width="3.28515625" customWidth="1"/>
    <col min="39" max="39" width="3.140625" customWidth="1"/>
    <col min="43" max="43" width="3.140625" customWidth="1"/>
    <col min="48" max="48" width="3.140625" customWidth="1"/>
    <col min="54" max="54" width="3.42578125" customWidth="1"/>
    <col min="62" max="62" width="3.85546875" customWidth="1"/>
    <col min="71" max="71" width="3.5703125" customWidth="1"/>
    <col min="76" max="76" width="4.28515625" customWidth="1"/>
    <col min="81" max="81" width="3.42578125" customWidth="1"/>
    <col min="90" max="90" width="3.5703125" customWidth="1"/>
    <col min="95" max="95" width="3.5703125" customWidth="1"/>
    <col min="100" max="100" width="3.5703125" customWidth="1"/>
    <col min="106" max="106" width="3.42578125" customWidth="1"/>
    <col min="112" max="112" width="3.42578125" customWidth="1"/>
    <col min="116" max="116" width="3.5703125" customWidth="1"/>
    <col min="118" max="118" width="3.5703125" customWidth="1"/>
    <col min="124" max="124" width="3.5703125" customWidth="1"/>
    <col min="126" max="126" width="3.28515625" customWidth="1"/>
    <col min="130" max="130" width="3.140625" customWidth="1"/>
    <col min="134" max="134" width="3.7109375" customWidth="1"/>
    <col min="146" max="146" width="2.85546875" customWidth="1"/>
    <col min="150" max="150" width="3.7109375" customWidth="1"/>
    <col min="154" max="154" width="3.85546875" customWidth="1"/>
    <col min="162" max="162" width="4.140625" customWidth="1"/>
  </cols>
  <sheetData>
    <row r="1" spans="1:161" s="5" customFormat="1" x14ac:dyDescent="0.25">
      <c r="B1" s="5" t="s">
        <v>208</v>
      </c>
      <c r="D1" s="5" t="s">
        <v>209</v>
      </c>
      <c r="F1" s="5" t="s">
        <v>209</v>
      </c>
      <c r="K1" s="5" t="s">
        <v>210</v>
      </c>
      <c r="T1" s="5" t="s">
        <v>211</v>
      </c>
      <c r="AN1" s="5" t="s">
        <v>131</v>
      </c>
      <c r="AR1" s="5" t="s">
        <v>132</v>
      </c>
      <c r="AW1" s="5" t="s">
        <v>133</v>
      </c>
      <c r="BC1" s="5" t="s">
        <v>134</v>
      </c>
      <c r="BK1" s="5" t="s">
        <v>135</v>
      </c>
      <c r="BT1" s="5" t="s">
        <v>136</v>
      </c>
      <c r="BY1" s="5" t="s">
        <v>137</v>
      </c>
      <c r="CD1" s="24" t="s">
        <v>138</v>
      </c>
      <c r="CM1" s="5" t="s">
        <v>139</v>
      </c>
      <c r="CR1" s="5" t="s">
        <v>140</v>
      </c>
      <c r="CW1" s="5" t="s">
        <v>141</v>
      </c>
      <c r="DC1" s="5" t="s">
        <v>142</v>
      </c>
      <c r="DI1" s="5" t="s">
        <v>143</v>
      </c>
      <c r="DO1" s="5" t="s">
        <v>144</v>
      </c>
      <c r="DU1" s="5" t="s">
        <v>212</v>
      </c>
      <c r="DW1" s="5" t="s">
        <v>213</v>
      </c>
      <c r="EA1" s="5" t="s">
        <v>214</v>
      </c>
      <c r="EE1" s="5" t="s">
        <v>215</v>
      </c>
      <c r="EQ1" s="5" t="s">
        <v>216</v>
      </c>
      <c r="EU1" s="5" t="s">
        <v>217</v>
      </c>
      <c r="EY1" s="5" t="s">
        <v>218</v>
      </c>
    </row>
    <row r="2" spans="1:161" x14ac:dyDescent="0.25">
      <c r="B2" t="s">
        <v>219</v>
      </c>
      <c r="D2" t="s">
        <v>220</v>
      </c>
      <c r="F2" t="s">
        <v>221</v>
      </c>
      <c r="G2" t="s">
        <v>222</v>
      </c>
      <c r="I2" t="s">
        <v>223</v>
      </c>
      <c r="K2" t="s">
        <v>224</v>
      </c>
      <c r="L2" t="s">
        <v>225</v>
      </c>
      <c r="M2" t="s">
        <v>226</v>
      </c>
      <c r="O2" t="s">
        <v>227</v>
      </c>
      <c r="P2" t="s">
        <v>228</v>
      </c>
      <c r="Q2" t="s">
        <v>229</v>
      </c>
      <c r="R2" t="s">
        <v>230</v>
      </c>
      <c r="T2" t="s">
        <v>231</v>
      </c>
      <c r="U2" t="s">
        <v>232</v>
      </c>
      <c r="V2" t="s">
        <v>233</v>
      </c>
      <c r="W2" t="s">
        <v>234</v>
      </c>
      <c r="X2" t="s">
        <v>235</v>
      </c>
      <c r="Y2" t="s">
        <v>236</v>
      </c>
      <c r="AA2" t="s">
        <v>237</v>
      </c>
      <c r="AB2" t="s">
        <v>238</v>
      </c>
      <c r="AC2" t="s">
        <v>239</v>
      </c>
      <c r="AD2" t="s">
        <v>240</v>
      </c>
      <c r="AE2" t="s">
        <v>241</v>
      </c>
      <c r="AF2" t="s">
        <v>242</v>
      </c>
      <c r="AG2" t="s">
        <v>243</v>
      </c>
      <c r="AH2" t="s">
        <v>244</v>
      </c>
      <c r="AI2" t="s">
        <v>245</v>
      </c>
      <c r="AJ2" t="s">
        <v>246</v>
      </c>
      <c r="AK2" t="s">
        <v>247</v>
      </c>
      <c r="AL2" t="s">
        <v>248</v>
      </c>
      <c r="AN2" t="s">
        <v>145</v>
      </c>
      <c r="AO2" t="s">
        <v>146</v>
      </c>
      <c r="AP2" t="s">
        <v>147</v>
      </c>
      <c r="AR2" t="s">
        <v>148</v>
      </c>
      <c r="AS2" t="s">
        <v>149</v>
      </c>
      <c r="AT2" t="s">
        <v>150</v>
      </c>
      <c r="AU2" t="s">
        <v>151</v>
      </c>
      <c r="AW2" t="s">
        <v>152</v>
      </c>
      <c r="AX2" t="s">
        <v>153</v>
      </c>
      <c r="AY2" t="s">
        <v>154</v>
      </c>
      <c r="AZ2" t="s">
        <v>155</v>
      </c>
      <c r="BA2" t="s">
        <v>156</v>
      </c>
      <c r="BC2" t="s">
        <v>157</v>
      </c>
      <c r="BD2" t="s">
        <v>158</v>
      </c>
      <c r="BE2" t="s">
        <v>159</v>
      </c>
      <c r="BF2" t="s">
        <v>160</v>
      </c>
      <c r="BG2" t="s">
        <v>161</v>
      </c>
      <c r="BH2" t="s">
        <v>162</v>
      </c>
      <c r="BI2" t="s">
        <v>163</v>
      </c>
      <c r="BK2" t="s">
        <v>164</v>
      </c>
      <c r="BL2" t="s">
        <v>165</v>
      </c>
      <c r="BM2" t="s">
        <v>166</v>
      </c>
      <c r="BN2" t="s">
        <v>167</v>
      </c>
      <c r="BO2" t="s">
        <v>168</v>
      </c>
      <c r="BP2" t="s">
        <v>169</v>
      </c>
      <c r="BQ2" t="s">
        <v>170</v>
      </c>
      <c r="BR2" t="s">
        <v>171</v>
      </c>
      <c r="BT2" t="s">
        <v>172</v>
      </c>
      <c r="BU2" t="s">
        <v>173</v>
      </c>
      <c r="BV2" t="s">
        <v>174</v>
      </c>
      <c r="BW2" t="s">
        <v>175</v>
      </c>
      <c r="BY2" t="s">
        <v>176</v>
      </c>
      <c r="BZ2" t="s">
        <v>177</v>
      </c>
      <c r="CA2" t="s">
        <v>178</v>
      </c>
      <c r="CB2" t="s">
        <v>179</v>
      </c>
      <c r="CD2" t="s">
        <v>180</v>
      </c>
      <c r="CE2" t="s">
        <v>181</v>
      </c>
      <c r="CF2" t="s">
        <v>182</v>
      </c>
      <c r="CG2" t="s">
        <v>183</v>
      </c>
      <c r="CH2" t="s">
        <v>184</v>
      </c>
      <c r="CI2" t="s">
        <v>185</v>
      </c>
      <c r="CJ2" t="s">
        <v>186</v>
      </c>
      <c r="CK2" t="s">
        <v>187</v>
      </c>
      <c r="CM2" t="s">
        <v>188</v>
      </c>
      <c r="CN2" t="s">
        <v>189</v>
      </c>
      <c r="CO2" t="s">
        <v>190</v>
      </c>
      <c r="CP2" t="s">
        <v>191</v>
      </c>
      <c r="CR2" t="s">
        <v>188</v>
      </c>
      <c r="CS2" t="s">
        <v>189</v>
      </c>
      <c r="CT2" t="s">
        <v>190</v>
      </c>
      <c r="CU2" t="s">
        <v>191</v>
      </c>
      <c r="CW2" t="s">
        <v>192</v>
      </c>
      <c r="CX2" t="s">
        <v>196</v>
      </c>
      <c r="CY2" t="s">
        <v>193</v>
      </c>
      <c r="CZ2" t="s">
        <v>194</v>
      </c>
      <c r="DA2" t="s">
        <v>195</v>
      </c>
      <c r="DC2" t="s">
        <v>192</v>
      </c>
      <c r="DD2" t="s">
        <v>196</v>
      </c>
      <c r="DE2" t="s">
        <v>193</v>
      </c>
      <c r="DF2" t="s">
        <v>194</v>
      </c>
      <c r="DG2" t="s">
        <v>195</v>
      </c>
      <c r="DI2" t="s">
        <v>197</v>
      </c>
      <c r="DJ2" t="s">
        <v>198</v>
      </c>
      <c r="DK2" t="s">
        <v>199</v>
      </c>
      <c r="DM2" t="s">
        <v>249</v>
      </c>
      <c r="DO2" t="s">
        <v>156</v>
      </c>
      <c r="DP2" t="s">
        <v>201</v>
      </c>
      <c r="DQ2" t="s">
        <v>202</v>
      </c>
      <c r="DR2" t="s">
        <v>203</v>
      </c>
      <c r="DS2" t="s">
        <v>204</v>
      </c>
      <c r="DU2" t="s">
        <v>90</v>
      </c>
      <c r="DW2" t="s">
        <v>250</v>
      </c>
      <c r="DX2" t="s">
        <v>53</v>
      </c>
      <c r="DY2" t="s">
        <v>55</v>
      </c>
      <c r="EA2" t="s">
        <v>251</v>
      </c>
      <c r="EB2" t="s">
        <v>252</v>
      </c>
      <c r="EC2" t="s">
        <v>253</v>
      </c>
      <c r="EE2" t="s">
        <v>254</v>
      </c>
      <c r="EF2" t="s">
        <v>255</v>
      </c>
      <c r="EG2" t="s">
        <v>256</v>
      </c>
      <c r="EH2" t="s">
        <v>257</v>
      </c>
      <c r="EI2" t="s">
        <v>258</v>
      </c>
      <c r="EJ2" t="s">
        <v>259</v>
      </c>
      <c r="EK2" t="s">
        <v>260</v>
      </c>
      <c r="EL2" t="s">
        <v>261</v>
      </c>
      <c r="EM2" t="s">
        <v>262</v>
      </c>
      <c r="EN2" t="s">
        <v>263</v>
      </c>
      <c r="EO2" t="s">
        <v>55</v>
      </c>
      <c r="EQ2" t="s">
        <v>251</v>
      </c>
      <c r="ER2" t="s">
        <v>252</v>
      </c>
      <c r="ES2" t="s">
        <v>253</v>
      </c>
      <c r="EU2" t="s">
        <v>264</v>
      </c>
      <c r="EV2" t="s">
        <v>265</v>
      </c>
      <c r="EW2" t="s">
        <v>266</v>
      </c>
      <c r="EY2" t="s">
        <v>267</v>
      </c>
      <c r="EZ2" t="s">
        <v>268</v>
      </c>
      <c r="FA2" t="s">
        <v>269</v>
      </c>
      <c r="FB2" t="s">
        <v>270</v>
      </c>
      <c r="FC2" t="s">
        <v>271</v>
      </c>
      <c r="FD2" t="s">
        <v>272</v>
      </c>
      <c r="FE2" t="s">
        <v>55</v>
      </c>
    </row>
    <row r="4" spans="1:161" x14ac:dyDescent="0.25">
      <c r="A4" t="s">
        <v>20</v>
      </c>
      <c r="B4">
        <v>40</v>
      </c>
      <c r="D4">
        <v>47.22</v>
      </c>
      <c r="F4">
        <v>5.57</v>
      </c>
      <c r="G4">
        <v>50.8</v>
      </c>
      <c r="H4" s="3">
        <f>100*3*F4/(D4+3*F4)</f>
        <v>26.137963397465978</v>
      </c>
      <c r="I4" s="7">
        <f>F4/D4</f>
        <v>0.11795849216433715</v>
      </c>
      <c r="K4">
        <f>T4+W4</f>
        <v>58.06</v>
      </c>
      <c r="L4">
        <f t="shared" ref="L4:M5" si="0">U4+X4</f>
        <v>12.77</v>
      </c>
      <c r="M4">
        <f t="shared" si="0"/>
        <v>29.18</v>
      </c>
      <c r="O4">
        <f>AB4+AH4</f>
        <v>14.299999999999999</v>
      </c>
      <c r="P4">
        <f>AD4+AJ4+AF4+AL4</f>
        <v>7.57</v>
      </c>
      <c r="Q4">
        <f>AE4+AK4</f>
        <v>10.76</v>
      </c>
      <c r="R4">
        <f>AC4+AI4</f>
        <v>9.8099999999999987</v>
      </c>
      <c r="T4">
        <v>19.84</v>
      </c>
      <c r="U4">
        <v>9.17</v>
      </c>
      <c r="V4">
        <v>23.78</v>
      </c>
      <c r="W4">
        <v>38.22</v>
      </c>
      <c r="X4">
        <v>3.6</v>
      </c>
      <c r="Y4">
        <v>5.4</v>
      </c>
      <c r="AA4">
        <v>19.39</v>
      </c>
      <c r="AB4">
        <v>12.77</v>
      </c>
      <c r="AC4">
        <v>5.34</v>
      </c>
      <c r="AD4">
        <v>4.8499999999999996</v>
      </c>
      <c r="AE4">
        <v>8.4</v>
      </c>
      <c r="AF4">
        <v>2.04</v>
      </c>
      <c r="AG4">
        <v>38.17</v>
      </c>
      <c r="AH4">
        <v>1.53</v>
      </c>
      <c r="AI4">
        <v>4.47</v>
      </c>
      <c r="AJ4">
        <v>0.15</v>
      </c>
      <c r="AK4">
        <v>2.36</v>
      </c>
      <c r="AL4">
        <v>0.53</v>
      </c>
      <c r="AN4">
        <v>11.79</v>
      </c>
      <c r="AO4">
        <v>56.39</v>
      </c>
      <c r="AP4">
        <v>31.82</v>
      </c>
      <c r="AR4">
        <v>62.43</v>
      </c>
      <c r="AS4">
        <v>11.2</v>
      </c>
      <c r="AT4">
        <v>18.43</v>
      </c>
      <c r="AU4">
        <v>7.94</v>
      </c>
      <c r="AW4">
        <v>30.7</v>
      </c>
      <c r="AX4">
        <v>35.11</v>
      </c>
      <c r="AY4">
        <v>24.63</v>
      </c>
      <c r="AZ4">
        <v>6.97</v>
      </c>
      <c r="BA4">
        <v>2.6</v>
      </c>
      <c r="BC4">
        <v>6.42</v>
      </c>
      <c r="BK4">
        <v>3.07</v>
      </c>
      <c r="BL4">
        <v>27.11</v>
      </c>
      <c r="BM4">
        <v>9.8000000000000007</v>
      </c>
      <c r="BN4">
        <v>11.32</v>
      </c>
      <c r="BO4">
        <v>2.78</v>
      </c>
      <c r="BP4">
        <v>24.43</v>
      </c>
      <c r="BQ4">
        <v>10.16</v>
      </c>
      <c r="BR4">
        <v>11.34</v>
      </c>
      <c r="BT4">
        <v>40.299999999999997</v>
      </c>
      <c r="BU4">
        <v>9.48</v>
      </c>
      <c r="BV4">
        <v>9.6300000000000008</v>
      </c>
      <c r="BW4">
        <v>40.58</v>
      </c>
      <c r="BY4">
        <v>28.98</v>
      </c>
      <c r="BZ4">
        <v>43.31</v>
      </c>
      <c r="CA4">
        <v>13.69</v>
      </c>
      <c r="CB4">
        <v>14.02</v>
      </c>
      <c r="CD4">
        <v>4.58</v>
      </c>
      <c r="CE4">
        <v>15.61</v>
      </c>
      <c r="CF4">
        <v>14.59</v>
      </c>
      <c r="CG4">
        <v>24.73</v>
      </c>
      <c r="CH4">
        <v>6.67</v>
      </c>
      <c r="CI4">
        <v>12.55</v>
      </c>
      <c r="CJ4">
        <v>3.7</v>
      </c>
      <c r="CK4">
        <v>17.57</v>
      </c>
      <c r="CM4">
        <v>24.71</v>
      </c>
      <c r="CN4">
        <v>25.05</v>
      </c>
      <c r="CO4">
        <v>25.12</v>
      </c>
      <c r="CP4">
        <v>25.13</v>
      </c>
      <c r="CR4">
        <v>24.66</v>
      </c>
      <c r="CS4">
        <v>25.34</v>
      </c>
      <c r="CT4">
        <v>24.67</v>
      </c>
      <c r="CU4">
        <v>25.33</v>
      </c>
      <c r="CX4">
        <f>100-CW4</f>
        <v>100</v>
      </c>
      <c r="DC4">
        <v>57.39</v>
      </c>
      <c r="DD4">
        <f>100-DC4</f>
        <v>42.61</v>
      </c>
      <c r="DO4">
        <v>5.74</v>
      </c>
      <c r="DP4">
        <v>15.3</v>
      </c>
      <c r="DQ4">
        <v>19.079999999999998</v>
      </c>
      <c r="DR4">
        <v>16.37</v>
      </c>
      <c r="DS4">
        <v>43.51</v>
      </c>
      <c r="EU4">
        <v>86.9</v>
      </c>
      <c r="EV4">
        <v>2.42</v>
      </c>
      <c r="EW4">
        <v>10.67</v>
      </c>
    </row>
    <row r="5" spans="1:161" x14ac:dyDescent="0.25">
      <c r="A5" t="s">
        <v>205</v>
      </c>
      <c r="B5">
        <v>42</v>
      </c>
      <c r="D5">
        <v>29.63</v>
      </c>
      <c r="F5">
        <v>4.6100000000000003</v>
      </c>
      <c r="G5">
        <v>32.99</v>
      </c>
      <c r="H5" s="3">
        <f t="shared" ref="H5:H10" si="1">100*3*F5/(D5+3*F5)</f>
        <v>31.822365393465255</v>
      </c>
      <c r="I5" s="7">
        <f>F5/D5</f>
        <v>0.15558555518056025</v>
      </c>
      <c r="K5">
        <f>T5+W5</f>
        <v>36.72</v>
      </c>
      <c r="L5">
        <f t="shared" si="0"/>
        <v>18.170000000000002</v>
      </c>
      <c r="M5">
        <f t="shared" si="0"/>
        <v>45.11</v>
      </c>
      <c r="O5">
        <f t="shared" ref="O5:O10" si="2">AB5+AH5</f>
        <v>17.41</v>
      </c>
      <c r="P5">
        <f t="shared" ref="P5:P10" si="3">AD5+AJ5+AF5+AL5</f>
        <v>9.9699999999999989</v>
      </c>
      <c r="Q5">
        <f t="shared" ref="Q5:Q10" si="4">AE5+AK5</f>
        <v>26.63</v>
      </c>
      <c r="R5">
        <f t="shared" ref="R5:R10" si="5">AC5+AI5</f>
        <v>9.620000000000001</v>
      </c>
      <c r="T5">
        <v>18.39</v>
      </c>
      <c r="U5">
        <v>14.51</v>
      </c>
      <c r="V5">
        <v>37.47</v>
      </c>
      <c r="W5">
        <v>18.329999999999998</v>
      </c>
      <c r="X5">
        <v>3.66</v>
      </c>
      <c r="Y5">
        <v>7.64</v>
      </c>
      <c r="AA5">
        <v>18.07</v>
      </c>
      <c r="AB5">
        <v>16.149999999999999</v>
      </c>
      <c r="AC5">
        <v>5.59</v>
      </c>
      <c r="AD5">
        <v>5.99</v>
      </c>
      <c r="AE5">
        <v>21.41</v>
      </c>
      <c r="AF5">
        <v>3.15</v>
      </c>
      <c r="AG5">
        <v>18.3</v>
      </c>
      <c r="AH5">
        <v>1.26</v>
      </c>
      <c r="AI5">
        <v>4.03</v>
      </c>
      <c r="AJ5">
        <v>0.13</v>
      </c>
      <c r="AK5">
        <v>5.22</v>
      </c>
      <c r="AL5">
        <v>0.7</v>
      </c>
      <c r="AN5">
        <v>21.09</v>
      </c>
      <c r="AO5">
        <v>63.54</v>
      </c>
      <c r="AP5">
        <v>15.37</v>
      </c>
      <c r="AR5">
        <v>56.88</v>
      </c>
      <c r="AS5">
        <v>19.45</v>
      </c>
      <c r="AT5">
        <v>15.84</v>
      </c>
      <c r="AU5">
        <v>7.83</v>
      </c>
      <c r="AW5">
        <v>15.14</v>
      </c>
      <c r="AX5">
        <v>18.100000000000001</v>
      </c>
      <c r="AY5">
        <v>26.49</v>
      </c>
      <c r="AZ5">
        <v>23.62</v>
      </c>
      <c r="BA5">
        <v>16.64</v>
      </c>
      <c r="BC5">
        <v>34.090000000000003</v>
      </c>
      <c r="BK5">
        <v>3.22</v>
      </c>
      <c r="BL5">
        <v>32.44</v>
      </c>
      <c r="BM5">
        <v>13</v>
      </c>
      <c r="BN5">
        <v>7.38</v>
      </c>
      <c r="BO5">
        <v>0</v>
      </c>
      <c r="BP5">
        <v>15.06</v>
      </c>
      <c r="BQ5">
        <v>8.16</v>
      </c>
      <c r="BR5">
        <v>20.74</v>
      </c>
      <c r="BT5">
        <v>53.28</v>
      </c>
      <c r="BU5">
        <v>8.32</v>
      </c>
      <c r="BV5">
        <v>13.69</v>
      </c>
      <c r="BW5">
        <v>24.71</v>
      </c>
      <c r="BY5">
        <v>30.3</v>
      </c>
      <c r="BZ5">
        <v>36.49</v>
      </c>
      <c r="CA5">
        <v>17.559999999999999</v>
      </c>
      <c r="CB5">
        <v>15.66</v>
      </c>
      <c r="CD5">
        <v>3.92</v>
      </c>
      <c r="CE5">
        <v>15.17</v>
      </c>
      <c r="CF5">
        <v>15.11</v>
      </c>
      <c r="CG5">
        <v>29.49</v>
      </c>
      <c r="CH5">
        <v>5.56</v>
      </c>
      <c r="CI5">
        <v>11.4</v>
      </c>
      <c r="CJ5">
        <v>2.33</v>
      </c>
      <c r="CK5">
        <v>17.03</v>
      </c>
      <c r="CM5">
        <v>66.290000000000006</v>
      </c>
      <c r="CN5">
        <v>17.21</v>
      </c>
      <c r="CO5">
        <v>9.83</v>
      </c>
      <c r="CP5">
        <v>6.68</v>
      </c>
      <c r="CR5">
        <v>57.8</v>
      </c>
      <c r="CS5">
        <v>22.51</v>
      </c>
      <c r="CT5">
        <v>11.06</v>
      </c>
      <c r="CU5">
        <v>8.6340000000000003</v>
      </c>
      <c r="CX5">
        <f t="shared" ref="CX5:CX10" si="6">100-CW5</f>
        <v>100</v>
      </c>
      <c r="DC5">
        <v>24.68</v>
      </c>
      <c r="DD5">
        <f t="shared" ref="DD5:DD10" si="7">100-DC5</f>
        <v>75.319999999999993</v>
      </c>
      <c r="DO5">
        <v>21.93</v>
      </c>
      <c r="DP5">
        <v>30.64</v>
      </c>
      <c r="DQ5">
        <v>20.079999999999998</v>
      </c>
      <c r="DR5">
        <v>11.03</v>
      </c>
      <c r="DS5">
        <v>16.32</v>
      </c>
      <c r="EU5">
        <v>17.25</v>
      </c>
      <c r="EV5">
        <v>4.7699999999999996</v>
      </c>
      <c r="EW5">
        <v>77.97</v>
      </c>
    </row>
    <row r="6" spans="1:161" x14ac:dyDescent="0.25">
      <c r="H6" s="3"/>
      <c r="I6" s="7"/>
    </row>
    <row r="7" spans="1:161" x14ac:dyDescent="0.25">
      <c r="A7" t="s">
        <v>50</v>
      </c>
      <c r="B7">
        <v>45</v>
      </c>
      <c r="D7">
        <v>25.61</v>
      </c>
      <c r="F7">
        <v>5.98</v>
      </c>
      <c r="G7">
        <v>30.03</v>
      </c>
      <c r="H7" s="3">
        <f t="shared" si="1"/>
        <v>41.194029850746276</v>
      </c>
      <c r="I7" s="7">
        <f>F7/D7</f>
        <v>0.23350253807106602</v>
      </c>
      <c r="K7">
        <f t="shared" ref="K7:M10" si="8">T7+W7</f>
        <v>33.549999999999997</v>
      </c>
      <c r="L7">
        <f t="shared" si="8"/>
        <v>23.88</v>
      </c>
      <c r="M7">
        <f t="shared" si="8"/>
        <v>42.58</v>
      </c>
      <c r="O7">
        <f t="shared" si="2"/>
        <v>23.11</v>
      </c>
      <c r="P7">
        <f t="shared" si="3"/>
        <v>8.32</v>
      </c>
      <c r="Q7">
        <f t="shared" si="4"/>
        <v>26.470000000000002</v>
      </c>
      <c r="R7">
        <f t="shared" si="5"/>
        <v>9.06</v>
      </c>
      <c r="T7">
        <v>18.45</v>
      </c>
      <c r="U7">
        <v>19.5</v>
      </c>
      <c r="V7">
        <v>36.44</v>
      </c>
      <c r="W7">
        <v>15.1</v>
      </c>
      <c r="X7">
        <v>4.38</v>
      </c>
      <c r="Y7">
        <v>6.14</v>
      </c>
      <c r="AA7">
        <v>18.02</v>
      </c>
      <c r="AB7">
        <v>21.44</v>
      </c>
      <c r="AC7">
        <v>5.36</v>
      </c>
      <c r="AD7">
        <v>4.1399999999999997</v>
      </c>
      <c r="AE7">
        <v>22.1</v>
      </c>
      <c r="AF7">
        <v>3.33</v>
      </c>
      <c r="AG7">
        <v>15.03</v>
      </c>
      <c r="AH7">
        <v>1.67</v>
      </c>
      <c r="AI7">
        <v>3.7</v>
      </c>
      <c r="AJ7">
        <v>0.05</v>
      </c>
      <c r="AK7">
        <v>4.37</v>
      </c>
      <c r="AL7">
        <v>0.8</v>
      </c>
      <c r="AN7">
        <v>26.26</v>
      </c>
      <c r="AO7">
        <v>66.55</v>
      </c>
      <c r="AP7">
        <v>7.19</v>
      </c>
      <c r="AR7">
        <v>59.82</v>
      </c>
      <c r="AS7">
        <v>21.21</v>
      </c>
      <c r="AT7">
        <v>13.95</v>
      </c>
      <c r="AU7">
        <v>5.0199999999999996</v>
      </c>
      <c r="AW7">
        <v>3.5</v>
      </c>
      <c r="AX7">
        <v>7.48</v>
      </c>
      <c r="AY7">
        <v>23.45</v>
      </c>
      <c r="AZ7">
        <v>36.520000000000003</v>
      </c>
      <c r="BA7">
        <v>29.05</v>
      </c>
      <c r="BC7">
        <v>58.15</v>
      </c>
      <c r="BD7">
        <v>12.71</v>
      </c>
      <c r="BE7">
        <v>6.5</v>
      </c>
      <c r="BF7">
        <v>7.5</v>
      </c>
      <c r="BG7">
        <v>27.18</v>
      </c>
      <c r="BH7">
        <v>34.85</v>
      </c>
      <c r="BI7">
        <v>28.45</v>
      </c>
      <c r="BK7">
        <v>3.83</v>
      </c>
      <c r="BL7">
        <v>33.51</v>
      </c>
      <c r="BM7">
        <v>14.01</v>
      </c>
      <c r="BN7">
        <v>11.12</v>
      </c>
      <c r="BO7">
        <v>0</v>
      </c>
      <c r="BP7">
        <v>17.21</v>
      </c>
      <c r="BQ7">
        <v>1.49</v>
      </c>
      <c r="BR7">
        <v>18.829999999999998</v>
      </c>
      <c r="BT7">
        <v>66.819999999999993</v>
      </c>
      <c r="BU7">
        <v>6.48</v>
      </c>
      <c r="BV7">
        <v>13.73</v>
      </c>
      <c r="BW7">
        <v>12.97</v>
      </c>
      <c r="BY7">
        <v>26.1</v>
      </c>
      <c r="BZ7">
        <v>34.229999999999997</v>
      </c>
      <c r="CA7">
        <v>22.09</v>
      </c>
      <c r="CB7">
        <v>17.579999999999998</v>
      </c>
      <c r="CD7">
        <v>4.24</v>
      </c>
      <c r="CE7">
        <v>13.74</v>
      </c>
      <c r="CF7">
        <v>16.2</v>
      </c>
      <c r="CG7">
        <v>32.81</v>
      </c>
      <c r="CH7">
        <v>5.8</v>
      </c>
      <c r="CI7">
        <v>10.85</v>
      </c>
      <c r="CJ7">
        <v>2.0299999999999998</v>
      </c>
      <c r="CK7">
        <v>14.33</v>
      </c>
      <c r="CM7">
        <v>75.48</v>
      </c>
      <c r="CN7">
        <v>13.72</v>
      </c>
      <c r="CO7">
        <v>6.96</v>
      </c>
      <c r="CP7">
        <v>3.85</v>
      </c>
      <c r="CR7">
        <v>61.78</v>
      </c>
      <c r="CS7">
        <v>21.59</v>
      </c>
      <c r="CT7">
        <v>9.3640000000000008</v>
      </c>
      <c r="CU7">
        <v>7.2690000000000001</v>
      </c>
      <c r="CX7">
        <f t="shared" si="6"/>
        <v>100</v>
      </c>
      <c r="DC7">
        <v>10.26</v>
      </c>
      <c r="DD7">
        <f t="shared" si="7"/>
        <v>89.74</v>
      </c>
      <c r="DO7">
        <v>18.72</v>
      </c>
      <c r="DP7">
        <v>35.4</v>
      </c>
      <c r="DQ7">
        <v>21.48</v>
      </c>
      <c r="DR7">
        <v>10.62</v>
      </c>
      <c r="DS7">
        <v>13.77</v>
      </c>
      <c r="EU7">
        <v>8.9</v>
      </c>
      <c r="EV7">
        <v>2.7</v>
      </c>
      <c r="EW7">
        <v>88.4</v>
      </c>
    </row>
    <row r="8" spans="1:161" x14ac:dyDescent="0.25">
      <c r="A8" t="s">
        <v>51</v>
      </c>
      <c r="B8">
        <v>49</v>
      </c>
      <c r="D8">
        <v>13.33</v>
      </c>
      <c r="F8">
        <v>1.33</v>
      </c>
      <c r="G8">
        <v>14.47</v>
      </c>
      <c r="H8" s="3">
        <f t="shared" si="1"/>
        <v>23.036951501154736</v>
      </c>
      <c r="I8" s="7">
        <f>F8/D8</f>
        <v>9.9774943735933985E-2</v>
      </c>
      <c r="K8">
        <f t="shared" si="8"/>
        <v>74.210000000000008</v>
      </c>
      <c r="L8">
        <f t="shared" si="8"/>
        <v>13.19</v>
      </c>
      <c r="M8">
        <f t="shared" si="8"/>
        <v>12.6</v>
      </c>
      <c r="O8">
        <f t="shared" si="2"/>
        <v>12.180000000000001</v>
      </c>
      <c r="P8">
        <f t="shared" si="3"/>
        <v>4.5199999999999996</v>
      </c>
      <c r="Q8">
        <f t="shared" si="4"/>
        <v>4.54</v>
      </c>
      <c r="R8">
        <f t="shared" si="5"/>
        <v>4.6100000000000003</v>
      </c>
      <c r="T8">
        <v>62.17</v>
      </c>
      <c r="U8">
        <v>12.18</v>
      </c>
      <c r="V8">
        <v>12.33</v>
      </c>
      <c r="W8">
        <v>12.04</v>
      </c>
      <c r="X8">
        <v>1.01</v>
      </c>
      <c r="Y8">
        <v>0.27</v>
      </c>
      <c r="AA8">
        <v>62.1</v>
      </c>
      <c r="AB8">
        <v>11.63</v>
      </c>
      <c r="AC8">
        <v>4.46</v>
      </c>
      <c r="AD8">
        <v>2.56</v>
      </c>
      <c r="AE8">
        <v>3.96</v>
      </c>
      <c r="AF8">
        <v>1.96</v>
      </c>
      <c r="AG8">
        <v>12.04</v>
      </c>
      <c r="AH8">
        <v>0.55000000000000004</v>
      </c>
      <c r="AI8">
        <v>0.15</v>
      </c>
      <c r="AJ8">
        <v>0</v>
      </c>
      <c r="AK8">
        <v>0.57999999999999996</v>
      </c>
      <c r="AL8">
        <v>0</v>
      </c>
      <c r="AN8">
        <v>7.14</v>
      </c>
      <c r="AO8">
        <v>62.88</v>
      </c>
      <c r="AP8">
        <v>29.99</v>
      </c>
      <c r="AR8">
        <v>70.5</v>
      </c>
      <c r="AS8">
        <v>15.87</v>
      </c>
      <c r="AT8">
        <v>8.83</v>
      </c>
      <c r="AU8">
        <v>4.8</v>
      </c>
      <c r="AW8">
        <v>19.3</v>
      </c>
      <c r="AX8">
        <v>29.24</v>
      </c>
      <c r="AY8">
        <v>37.76</v>
      </c>
      <c r="AZ8">
        <v>10.71</v>
      </c>
      <c r="BA8">
        <v>3</v>
      </c>
      <c r="BC8">
        <v>12.34</v>
      </c>
      <c r="BD8">
        <v>2.81</v>
      </c>
      <c r="BE8">
        <v>4.13</v>
      </c>
      <c r="BF8">
        <v>0.72</v>
      </c>
      <c r="BG8">
        <v>5.25</v>
      </c>
      <c r="BH8">
        <v>6.97</v>
      </c>
      <c r="BI8">
        <v>2.97</v>
      </c>
      <c r="BY8">
        <v>23.57</v>
      </c>
      <c r="BZ8">
        <v>47.88</v>
      </c>
      <c r="CA8">
        <v>14.11</v>
      </c>
      <c r="CB8">
        <v>14.44</v>
      </c>
      <c r="CD8">
        <v>3.48</v>
      </c>
      <c r="CE8">
        <v>11.29</v>
      </c>
      <c r="CF8">
        <v>17.16</v>
      </c>
      <c r="CG8">
        <v>28.66</v>
      </c>
      <c r="CH8">
        <v>7.07</v>
      </c>
      <c r="CI8">
        <v>10.84</v>
      </c>
      <c r="CJ8">
        <v>2.25</v>
      </c>
      <c r="CK8">
        <v>19.25</v>
      </c>
      <c r="CM8">
        <v>64.25</v>
      </c>
      <c r="CN8">
        <v>18.600000000000001</v>
      </c>
      <c r="CO8">
        <v>10.51</v>
      </c>
      <c r="CP8">
        <v>6.64</v>
      </c>
      <c r="CR8">
        <v>55.25</v>
      </c>
      <c r="CS8">
        <v>23.14</v>
      </c>
      <c r="CT8">
        <v>15.35</v>
      </c>
      <c r="CU8">
        <v>6.2729999999999997</v>
      </c>
      <c r="CX8">
        <f t="shared" si="6"/>
        <v>100</v>
      </c>
      <c r="DC8">
        <v>33.32</v>
      </c>
      <c r="DD8">
        <f t="shared" si="7"/>
        <v>66.680000000000007</v>
      </c>
      <c r="DO8">
        <v>25.36</v>
      </c>
      <c r="DP8">
        <v>23.78</v>
      </c>
      <c r="DQ8">
        <v>14.52</v>
      </c>
      <c r="DR8">
        <v>12.87</v>
      </c>
      <c r="DS8">
        <v>23.47</v>
      </c>
      <c r="EU8">
        <v>13.5</v>
      </c>
      <c r="EV8">
        <v>1.1399999999999999</v>
      </c>
      <c r="EW8">
        <v>85.36</v>
      </c>
    </row>
    <row r="9" spans="1:161" x14ac:dyDescent="0.25">
      <c r="A9" t="s">
        <v>206</v>
      </c>
      <c r="B9">
        <v>33</v>
      </c>
      <c r="D9">
        <v>37.99</v>
      </c>
      <c r="F9">
        <v>2.63</v>
      </c>
      <c r="G9">
        <v>39.869999999999997</v>
      </c>
      <c r="H9" s="3">
        <f t="shared" si="1"/>
        <v>17.197035745422841</v>
      </c>
      <c r="I9" s="7">
        <f>F9/D9</f>
        <v>6.9228744406422738E-2</v>
      </c>
      <c r="K9">
        <f t="shared" si="8"/>
        <v>34.619999999999997</v>
      </c>
      <c r="L9">
        <f t="shared" si="8"/>
        <v>9.3000000000000007</v>
      </c>
      <c r="M9">
        <f t="shared" si="8"/>
        <v>56.08</v>
      </c>
      <c r="O9">
        <f t="shared" si="2"/>
        <v>8.99</v>
      </c>
      <c r="P9">
        <f t="shared" si="3"/>
        <v>14.13</v>
      </c>
      <c r="Q9">
        <f t="shared" si="4"/>
        <v>31.36</v>
      </c>
      <c r="R9">
        <f t="shared" si="5"/>
        <v>11.09</v>
      </c>
      <c r="T9">
        <v>10.87</v>
      </c>
      <c r="U9">
        <v>6.59</v>
      </c>
      <c r="V9">
        <v>44.54</v>
      </c>
      <c r="W9">
        <v>23.75</v>
      </c>
      <c r="X9">
        <v>2.71</v>
      </c>
      <c r="Y9">
        <v>11.54</v>
      </c>
      <c r="AA9">
        <v>10.67</v>
      </c>
      <c r="AB9">
        <v>8.5</v>
      </c>
      <c r="AC9">
        <v>5.75</v>
      </c>
      <c r="AD9">
        <v>10.14</v>
      </c>
      <c r="AE9">
        <v>23.96</v>
      </c>
      <c r="AF9">
        <v>2.98</v>
      </c>
      <c r="AG9">
        <v>23.75</v>
      </c>
      <c r="AH9">
        <v>0.49</v>
      </c>
      <c r="AI9">
        <v>5.34</v>
      </c>
      <c r="AJ9">
        <v>0.16</v>
      </c>
      <c r="AK9">
        <v>7.4</v>
      </c>
      <c r="AL9">
        <v>0.85</v>
      </c>
      <c r="AN9">
        <v>14.56</v>
      </c>
      <c r="AO9">
        <v>58.49</v>
      </c>
      <c r="AP9">
        <v>26.95</v>
      </c>
      <c r="AR9">
        <v>51.13</v>
      </c>
      <c r="AS9">
        <v>15.89</v>
      </c>
      <c r="AT9">
        <v>18.989999999999998</v>
      </c>
      <c r="AU9">
        <v>13.99</v>
      </c>
      <c r="AW9">
        <v>33.06</v>
      </c>
      <c r="AX9">
        <v>29.57</v>
      </c>
      <c r="AY9">
        <v>27.67</v>
      </c>
      <c r="AZ9">
        <v>7.09</v>
      </c>
      <c r="BA9">
        <v>2.6</v>
      </c>
      <c r="BC9">
        <v>6.18</v>
      </c>
      <c r="BK9">
        <v>3.57</v>
      </c>
      <c r="BL9">
        <v>33.909999999999997</v>
      </c>
      <c r="BM9">
        <v>10.95</v>
      </c>
      <c r="BN9">
        <v>3.42</v>
      </c>
      <c r="BO9">
        <v>0</v>
      </c>
      <c r="BP9">
        <v>9.9600000000000009</v>
      </c>
      <c r="BQ9">
        <v>16.54</v>
      </c>
      <c r="BR9">
        <v>21.64</v>
      </c>
      <c r="BT9">
        <v>39.950000000000003</v>
      </c>
      <c r="BU9">
        <v>8.08</v>
      </c>
      <c r="BV9">
        <v>14.2</v>
      </c>
      <c r="BW9">
        <v>37.78</v>
      </c>
      <c r="BY9">
        <v>39.07</v>
      </c>
      <c r="BZ9">
        <v>37.64</v>
      </c>
      <c r="CA9">
        <v>11.42</v>
      </c>
      <c r="CB9">
        <v>11.87</v>
      </c>
      <c r="CD9">
        <v>3.74</v>
      </c>
      <c r="CE9">
        <v>17.12</v>
      </c>
      <c r="CF9">
        <v>13.09</v>
      </c>
      <c r="CG9">
        <v>24.08</v>
      </c>
      <c r="CH9">
        <v>4.9000000000000004</v>
      </c>
      <c r="CI9">
        <v>13.39</v>
      </c>
      <c r="CJ9">
        <v>3.1</v>
      </c>
      <c r="CK9">
        <v>20.58</v>
      </c>
      <c r="CM9">
        <v>52.09</v>
      </c>
      <c r="CN9">
        <v>21.91</v>
      </c>
      <c r="CO9">
        <v>13.86</v>
      </c>
      <c r="CP9">
        <v>12.14</v>
      </c>
      <c r="CR9">
        <v>50.71</v>
      </c>
      <c r="CS9">
        <v>23.35</v>
      </c>
      <c r="CT9">
        <v>13.39</v>
      </c>
      <c r="CU9">
        <v>12.56</v>
      </c>
      <c r="CX9">
        <f t="shared" si="6"/>
        <v>100</v>
      </c>
      <c r="DC9">
        <v>46.24</v>
      </c>
      <c r="DD9">
        <f t="shared" si="7"/>
        <v>53.76</v>
      </c>
      <c r="DO9">
        <v>26.53</v>
      </c>
      <c r="DP9">
        <v>23.67</v>
      </c>
      <c r="DQ9">
        <v>18.88</v>
      </c>
      <c r="DR9">
        <v>11.03</v>
      </c>
      <c r="DS9">
        <v>19.89</v>
      </c>
      <c r="DU9">
        <v>26.7</v>
      </c>
      <c r="DW9">
        <v>47.24</v>
      </c>
      <c r="DX9">
        <v>34.08</v>
      </c>
      <c r="DY9">
        <v>18.68</v>
      </c>
      <c r="EU9">
        <v>23.27</v>
      </c>
      <c r="EV9">
        <v>3.89</v>
      </c>
      <c r="EW9">
        <v>72.84</v>
      </c>
      <c r="EY9">
        <v>12.62</v>
      </c>
      <c r="EZ9">
        <v>28.54</v>
      </c>
      <c r="FA9">
        <v>7.52</v>
      </c>
      <c r="FB9">
        <v>10.39</v>
      </c>
      <c r="FC9">
        <v>14.04</v>
      </c>
      <c r="FD9">
        <v>2.5499999999999998</v>
      </c>
      <c r="FE9">
        <v>24.34</v>
      </c>
    </row>
    <row r="10" spans="1:161" x14ac:dyDescent="0.25">
      <c r="A10" t="s">
        <v>207</v>
      </c>
      <c r="B10">
        <v>37</v>
      </c>
      <c r="D10">
        <v>35.979999999999997</v>
      </c>
      <c r="F10">
        <v>4.8</v>
      </c>
      <c r="G10">
        <v>39.340000000000003</v>
      </c>
      <c r="H10" s="3">
        <f t="shared" si="1"/>
        <v>28.582770940849546</v>
      </c>
      <c r="I10" s="7">
        <f>F10/D10</f>
        <v>0.13340744858254586</v>
      </c>
      <c r="K10">
        <f t="shared" si="8"/>
        <v>34.17</v>
      </c>
      <c r="L10">
        <f t="shared" si="8"/>
        <v>15.67</v>
      </c>
      <c r="M10">
        <f t="shared" si="8"/>
        <v>50.160000000000004</v>
      </c>
      <c r="O10">
        <f t="shared" si="2"/>
        <v>14.290000000000001</v>
      </c>
      <c r="P10">
        <f t="shared" si="3"/>
        <v>10.879999999999999</v>
      </c>
      <c r="Q10">
        <f t="shared" si="4"/>
        <v>29.53</v>
      </c>
      <c r="R10">
        <f t="shared" si="5"/>
        <v>11.41</v>
      </c>
      <c r="T10">
        <v>11.82</v>
      </c>
      <c r="U10">
        <v>11.68</v>
      </c>
      <c r="V10">
        <v>40.520000000000003</v>
      </c>
      <c r="W10">
        <v>22.35</v>
      </c>
      <c r="X10">
        <v>3.99</v>
      </c>
      <c r="Y10">
        <v>9.64</v>
      </c>
      <c r="AA10">
        <v>11.54</v>
      </c>
      <c r="AB10">
        <v>12.8</v>
      </c>
      <c r="AC10">
        <v>6.87</v>
      </c>
      <c r="AD10">
        <v>6.48</v>
      </c>
      <c r="AE10">
        <v>22.79</v>
      </c>
      <c r="AF10">
        <v>3.54</v>
      </c>
      <c r="AG10">
        <v>22.35</v>
      </c>
      <c r="AH10">
        <v>1.49</v>
      </c>
      <c r="AI10">
        <v>4.54</v>
      </c>
      <c r="AJ10">
        <v>0.43</v>
      </c>
      <c r="AK10">
        <v>6.74</v>
      </c>
      <c r="AL10">
        <v>0.43</v>
      </c>
      <c r="AN10">
        <v>20.39</v>
      </c>
      <c r="AO10">
        <v>62.48</v>
      </c>
      <c r="AP10">
        <v>17.13</v>
      </c>
      <c r="AR10">
        <v>50.44</v>
      </c>
      <c r="AS10">
        <v>21.25</v>
      </c>
      <c r="AT10">
        <v>20.260000000000002</v>
      </c>
      <c r="AU10">
        <v>8.0500000000000007</v>
      </c>
      <c r="AW10">
        <v>23.04</v>
      </c>
      <c r="AX10">
        <v>31.07</v>
      </c>
      <c r="AY10">
        <v>30.91</v>
      </c>
      <c r="AZ10">
        <v>12.32</v>
      </c>
      <c r="BA10">
        <v>2.67</v>
      </c>
      <c r="BC10">
        <v>6.23</v>
      </c>
      <c r="BK10">
        <v>2.98</v>
      </c>
      <c r="BL10">
        <v>26.62</v>
      </c>
      <c r="BM10">
        <v>14.84</v>
      </c>
      <c r="BN10">
        <v>10.06</v>
      </c>
      <c r="BO10">
        <v>0</v>
      </c>
      <c r="BP10">
        <v>18.829999999999998</v>
      </c>
      <c r="BQ10">
        <v>5.56</v>
      </c>
      <c r="BR10">
        <v>21.1</v>
      </c>
      <c r="BT10">
        <v>56.22</v>
      </c>
      <c r="BU10">
        <v>12.22</v>
      </c>
      <c r="BV10">
        <v>11.07</v>
      </c>
      <c r="BW10">
        <v>20.48</v>
      </c>
      <c r="BY10">
        <v>32.799999999999997</v>
      </c>
      <c r="BZ10">
        <v>37.770000000000003</v>
      </c>
      <c r="CA10">
        <v>13.81</v>
      </c>
      <c r="CB10">
        <v>15.62</v>
      </c>
      <c r="CD10">
        <v>3.37</v>
      </c>
      <c r="CE10">
        <v>18.27</v>
      </c>
      <c r="CF10">
        <v>13.65</v>
      </c>
      <c r="CG10">
        <v>27.54</v>
      </c>
      <c r="CH10">
        <v>5.04</v>
      </c>
      <c r="CI10">
        <v>9.94</v>
      </c>
      <c r="CJ10">
        <v>2.0699999999999998</v>
      </c>
      <c r="CK10">
        <v>20.11</v>
      </c>
      <c r="CM10">
        <v>60.2</v>
      </c>
      <c r="CN10">
        <v>20.89</v>
      </c>
      <c r="CO10">
        <v>12.42</v>
      </c>
      <c r="CP10">
        <v>6.49</v>
      </c>
      <c r="CR10">
        <v>56.45</v>
      </c>
      <c r="CS10">
        <v>24.29</v>
      </c>
      <c r="CT10">
        <v>11.7</v>
      </c>
      <c r="CU10">
        <v>7.556</v>
      </c>
      <c r="CX10">
        <f t="shared" si="6"/>
        <v>100</v>
      </c>
      <c r="DC10">
        <v>33.94</v>
      </c>
      <c r="DD10">
        <f t="shared" si="7"/>
        <v>66.06</v>
      </c>
      <c r="DO10">
        <v>24.16</v>
      </c>
      <c r="DP10">
        <v>29.52</v>
      </c>
      <c r="DQ10">
        <v>19.25</v>
      </c>
      <c r="DR10">
        <v>11.72</v>
      </c>
      <c r="DS10">
        <v>15.35</v>
      </c>
      <c r="DU10">
        <v>74.34</v>
      </c>
      <c r="DW10">
        <v>16.07</v>
      </c>
      <c r="DX10">
        <v>33.96</v>
      </c>
      <c r="DY10">
        <v>49.97</v>
      </c>
      <c r="EA10">
        <v>19.89</v>
      </c>
      <c r="EB10">
        <v>47.7</v>
      </c>
      <c r="EC10">
        <v>32.409999999999997</v>
      </c>
      <c r="EE10">
        <v>11.98</v>
      </c>
      <c r="EF10">
        <v>30.81</v>
      </c>
      <c r="EG10">
        <v>2.5099999999999998</v>
      </c>
      <c r="EH10">
        <v>0.4</v>
      </c>
      <c r="EI10">
        <v>0.63</v>
      </c>
      <c r="EJ10">
        <v>1.05</v>
      </c>
      <c r="EK10">
        <v>9.09</v>
      </c>
      <c r="EL10">
        <v>11.78</v>
      </c>
      <c r="EM10">
        <v>5</v>
      </c>
      <c r="EN10">
        <v>2.0699999999999998</v>
      </c>
      <c r="EO10">
        <v>24.67</v>
      </c>
      <c r="EQ10">
        <v>6.46</v>
      </c>
      <c r="ER10">
        <v>38.71</v>
      </c>
      <c r="ES10">
        <v>54.83</v>
      </c>
      <c r="EU10">
        <v>38.44</v>
      </c>
      <c r="EV10">
        <v>15.89</v>
      </c>
      <c r="EW10">
        <v>45.67</v>
      </c>
      <c r="EY10">
        <v>4.12</v>
      </c>
      <c r="EZ10">
        <v>8.01</v>
      </c>
      <c r="FA10">
        <v>2.89</v>
      </c>
      <c r="FB10">
        <v>21.24</v>
      </c>
      <c r="FC10">
        <v>26.08</v>
      </c>
      <c r="FD10">
        <v>4.8600000000000003</v>
      </c>
      <c r="FE10">
        <v>32.79</v>
      </c>
    </row>
    <row r="12" spans="1:161" x14ac:dyDescent="0.25">
      <c r="A12" t="s">
        <v>273</v>
      </c>
      <c r="EE12" s="25">
        <v>15.07</v>
      </c>
      <c r="EF12" s="25">
        <v>30.45</v>
      </c>
      <c r="EG12" s="25">
        <v>2.6</v>
      </c>
      <c r="EH12" s="25"/>
      <c r="EI12" s="25">
        <v>0.72</v>
      </c>
      <c r="EJ12" s="25">
        <v>0.8</v>
      </c>
      <c r="EK12" s="25">
        <v>3.09</v>
      </c>
      <c r="EL12" s="25">
        <v>1.83</v>
      </c>
      <c r="EM12" s="25">
        <v>3.59</v>
      </c>
      <c r="EN12" s="25">
        <v>1.38</v>
      </c>
      <c r="EO12" s="25">
        <v>40.46</v>
      </c>
    </row>
    <row r="13" spans="1:161" x14ac:dyDescent="0.25">
      <c r="EE13" s="26">
        <f>0.01*EE12*$DY$10</f>
        <v>7.5304789999999997</v>
      </c>
      <c r="EF13" s="26">
        <f t="shared" ref="EF13:EO13" si="9">0.01*EF12*$DY$10</f>
        <v>15.215864999999999</v>
      </c>
      <c r="EG13" s="26">
        <f t="shared" si="9"/>
        <v>1.29922</v>
      </c>
      <c r="EH13" s="26"/>
      <c r="EI13" s="26">
        <f t="shared" si="9"/>
        <v>0.35978399999999999</v>
      </c>
      <c r="EJ13" s="26">
        <f t="shared" si="9"/>
        <v>0.39976</v>
      </c>
      <c r="EK13" s="26">
        <f t="shared" si="9"/>
        <v>1.544073</v>
      </c>
      <c r="EL13" s="26">
        <f t="shared" si="9"/>
        <v>0.91445100000000001</v>
      </c>
      <c r="EM13" s="26">
        <f t="shared" si="9"/>
        <v>1.7939229999999999</v>
      </c>
      <c r="EN13" s="26">
        <f t="shared" si="9"/>
        <v>0.68958599999999992</v>
      </c>
      <c r="EO13" s="26">
        <f t="shared" si="9"/>
        <v>20.217862</v>
      </c>
    </row>
    <row r="14" spans="1:161" x14ac:dyDescent="0.25">
      <c r="EE14" s="25"/>
      <c r="EF14" s="27"/>
      <c r="EG14" s="25"/>
      <c r="EH14" s="25"/>
      <c r="EY14" s="3"/>
    </row>
    <row r="15" spans="1:161" x14ac:dyDescent="0.25">
      <c r="DW15" s="27">
        <f>DW10+EL13</f>
        <v>16.984451</v>
      </c>
      <c r="DX15" s="3">
        <f>DX10+EJ13+EK13</f>
        <v>35.903832999999999</v>
      </c>
      <c r="DY15" s="3">
        <f>EO13+EN13+EM13</f>
        <v>22.701370999999998</v>
      </c>
      <c r="EE15" s="26">
        <f>SUM(EE13:EI13)</f>
        <v>24.405348</v>
      </c>
      <c r="EG15" s="25"/>
      <c r="EH15" s="25"/>
      <c r="EO15" s="3"/>
      <c r="EQ15" s="3">
        <f>0.01*EQ10*($EA$10+$EB$10)</f>
        <v>4.3663140000000009</v>
      </c>
      <c r="ER15" s="3">
        <f>0.01*ER10*($EA$10+$EB$10)</f>
        <v>26.164089000000001</v>
      </c>
      <c r="ES15" s="3">
        <f>0.01*ES10*($EA$10+$EB$10)</f>
        <v>37.059597000000004</v>
      </c>
      <c r="EY15" s="3">
        <f>0.01*EY10*($EQ$10+$ER$10)</f>
        <v>1.8610040000000001</v>
      </c>
      <c r="EZ15" s="3">
        <f t="shared" ref="EZ15:FE15" si="10">0.01*EZ10*($EQ$10+$ER$10)</f>
        <v>3.6181170000000002</v>
      </c>
      <c r="FA15" s="3">
        <f t="shared" si="10"/>
        <v>1.3054130000000002</v>
      </c>
      <c r="FB15" s="3">
        <f t="shared" si="10"/>
        <v>9.5941079999999985</v>
      </c>
      <c r="FC15" s="3">
        <f t="shared" si="10"/>
        <v>11.780336</v>
      </c>
      <c r="FD15" s="3">
        <f t="shared" si="10"/>
        <v>2.1952620000000005</v>
      </c>
      <c r="FE15" s="3">
        <f t="shared" si="10"/>
        <v>14.811243000000001</v>
      </c>
    </row>
    <row r="16" spans="1:161" x14ac:dyDescent="0.25">
      <c r="EE16" s="25"/>
      <c r="EF16" s="27"/>
      <c r="EG16" s="25"/>
      <c r="EH16" s="25"/>
    </row>
    <row r="17" spans="135:138" x14ac:dyDescent="0.25">
      <c r="EE17" s="25"/>
      <c r="EF17" s="27"/>
      <c r="EG17" s="25"/>
      <c r="EH17" s="25"/>
    </row>
    <row r="18" spans="135:138" x14ac:dyDescent="0.25">
      <c r="EE18" s="25"/>
      <c r="EF18" s="27"/>
      <c r="EG18" s="25"/>
      <c r="EH18" s="25"/>
    </row>
    <row r="19" spans="135:138" x14ac:dyDescent="0.25">
      <c r="EE19" s="25"/>
      <c r="EF19" s="27"/>
      <c r="EG19" s="25"/>
      <c r="EH19" s="25"/>
    </row>
    <row r="20" spans="135:138" x14ac:dyDescent="0.25">
      <c r="EE20" s="25"/>
      <c r="EF20" s="27"/>
      <c r="EG20" s="25"/>
      <c r="EH20" s="25"/>
    </row>
    <row r="21" spans="135:138" x14ac:dyDescent="0.25">
      <c r="EE21" s="25"/>
      <c r="EF21" s="27"/>
      <c r="EG21" s="25"/>
      <c r="EH21" s="25"/>
    </row>
    <row r="22" spans="135:138" x14ac:dyDescent="0.25">
      <c r="EE22" s="25"/>
      <c r="EF22" s="27"/>
      <c r="EG22" s="25"/>
      <c r="EH22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S20"/>
  <sheetViews>
    <sheetView workbookViewId="0">
      <pane xSplit="1" ySplit="4" topLeftCell="B10" activePane="bottomRight" state="frozen"/>
      <selection pane="topRight"/>
      <selection pane="bottomLeft"/>
      <selection pane="bottomRight" activeCell="D2" sqref="D2"/>
    </sheetView>
  </sheetViews>
  <sheetFormatPr defaultColWidth="8.85546875" defaultRowHeight="15" x14ac:dyDescent="0.25"/>
  <cols>
    <col min="1" max="1" width="14" style="28" customWidth="1"/>
    <col min="2" max="255" width="8" style="28" customWidth="1"/>
    <col min="256" max="16384" width="8.85546875" style="28"/>
  </cols>
  <sheetData>
    <row r="1" spans="1:279" ht="15.75" x14ac:dyDescent="0.25">
      <c r="A1" s="38" t="s">
        <v>274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79" x14ac:dyDescent="0.25">
      <c r="A2" s="29" t="s">
        <v>275</v>
      </c>
      <c r="B2" s="30" t="s">
        <v>276</v>
      </c>
    </row>
    <row r="3" spans="1:279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79" ht="27" thickBot="1" x14ac:dyDescent="0.3">
      <c r="A4" s="31" t="s">
        <v>277</v>
      </c>
      <c r="B4" s="32" t="s">
        <v>278</v>
      </c>
      <c r="C4" s="32" t="s">
        <v>279</v>
      </c>
      <c r="D4" s="32" t="s">
        <v>280</v>
      </c>
      <c r="E4" s="32" t="s">
        <v>281</v>
      </c>
      <c r="F4" s="32" t="s">
        <v>282</v>
      </c>
      <c r="G4" s="32" t="s">
        <v>283</v>
      </c>
      <c r="H4" s="32" t="s">
        <v>284</v>
      </c>
      <c r="I4" s="32" t="s">
        <v>285</v>
      </c>
      <c r="J4" s="32" t="s">
        <v>286</v>
      </c>
      <c r="K4" s="32" t="s">
        <v>287</v>
      </c>
      <c r="L4" s="32" t="s">
        <v>288</v>
      </c>
      <c r="M4" s="32" t="s">
        <v>289</v>
      </c>
      <c r="N4" s="32" t="s">
        <v>290</v>
      </c>
      <c r="O4" s="32" t="s">
        <v>291</v>
      </c>
      <c r="P4" s="32" t="s">
        <v>292</v>
      </c>
      <c r="Q4" s="32" t="s">
        <v>293</v>
      </c>
      <c r="R4" s="32" t="s">
        <v>294</v>
      </c>
      <c r="S4" s="32" t="s">
        <v>295</v>
      </c>
      <c r="T4" s="32" t="s">
        <v>296</v>
      </c>
      <c r="U4" s="32" t="s">
        <v>297</v>
      </c>
      <c r="V4" s="32" t="s">
        <v>298</v>
      </c>
      <c r="W4" s="32" t="s">
        <v>299</v>
      </c>
      <c r="X4" s="32" t="s">
        <v>300</v>
      </c>
      <c r="Y4" s="32" t="s">
        <v>301</v>
      </c>
      <c r="Z4" s="32" t="s">
        <v>302</v>
      </c>
      <c r="AA4" s="32" t="s">
        <v>303</v>
      </c>
      <c r="AB4" s="32" t="s">
        <v>304</v>
      </c>
      <c r="AC4" s="32" t="s">
        <v>305</v>
      </c>
      <c r="AD4" s="32" t="s">
        <v>306</v>
      </c>
      <c r="AE4" s="32" t="s">
        <v>307</v>
      </c>
      <c r="AF4" s="32" t="s">
        <v>308</v>
      </c>
      <c r="AG4" s="32" t="s">
        <v>309</v>
      </c>
      <c r="AH4" s="32" t="s">
        <v>310</v>
      </c>
      <c r="AI4" s="32" t="s">
        <v>311</v>
      </c>
      <c r="AJ4" s="32" t="s">
        <v>312</v>
      </c>
      <c r="AK4" s="32" t="s">
        <v>313</v>
      </c>
      <c r="AL4" s="32" t="s">
        <v>314</v>
      </c>
      <c r="AM4" s="32" t="s">
        <v>315</v>
      </c>
      <c r="AN4" s="32" t="s">
        <v>316</v>
      </c>
      <c r="AO4" s="32" t="s">
        <v>317</v>
      </c>
      <c r="AP4" s="32" t="s">
        <v>318</v>
      </c>
      <c r="AQ4" s="32" t="s">
        <v>319</v>
      </c>
      <c r="AR4" s="32" t="s">
        <v>320</v>
      </c>
      <c r="AS4" s="32" t="s">
        <v>321</v>
      </c>
      <c r="AT4" s="32" t="s">
        <v>322</v>
      </c>
      <c r="AU4" s="32" t="s">
        <v>323</v>
      </c>
      <c r="AV4" s="32" t="s">
        <v>324</v>
      </c>
      <c r="AW4" s="32" t="s">
        <v>325</v>
      </c>
      <c r="AX4" s="32" t="s">
        <v>326</v>
      </c>
      <c r="AY4" s="32" t="s">
        <v>327</v>
      </c>
      <c r="AZ4" s="32" t="s">
        <v>328</v>
      </c>
      <c r="BA4" s="32" t="s">
        <v>329</v>
      </c>
      <c r="BB4" s="32" t="s">
        <v>330</v>
      </c>
      <c r="BC4" s="32" t="s">
        <v>331</v>
      </c>
      <c r="BD4" s="32" t="s">
        <v>332</v>
      </c>
      <c r="BE4" s="32" t="s">
        <v>333</v>
      </c>
      <c r="BF4" s="32" t="s">
        <v>334</v>
      </c>
      <c r="BG4" s="32" t="s">
        <v>335</v>
      </c>
      <c r="BH4" s="32" t="s">
        <v>336</v>
      </c>
      <c r="BI4" s="32" t="s">
        <v>337</v>
      </c>
      <c r="BJ4" s="32" t="s">
        <v>338</v>
      </c>
      <c r="BK4" s="32" t="s">
        <v>339</v>
      </c>
      <c r="BL4" s="32" t="s">
        <v>340</v>
      </c>
      <c r="BM4" s="32" t="s">
        <v>341</v>
      </c>
      <c r="BN4" s="32" t="s">
        <v>342</v>
      </c>
      <c r="BO4" s="32" t="s">
        <v>343</v>
      </c>
      <c r="BP4" s="32" t="s">
        <v>344</v>
      </c>
      <c r="BQ4" s="32" t="s">
        <v>345</v>
      </c>
      <c r="BR4" s="32" t="s">
        <v>346</v>
      </c>
      <c r="BS4" s="32" t="s">
        <v>347</v>
      </c>
      <c r="BT4" s="32" t="s">
        <v>348</v>
      </c>
      <c r="BU4" s="32" t="s">
        <v>349</v>
      </c>
      <c r="BV4" s="32" t="s">
        <v>350</v>
      </c>
      <c r="BW4" s="32" t="s">
        <v>351</v>
      </c>
      <c r="BX4" s="32" t="s">
        <v>352</v>
      </c>
      <c r="BY4" s="32" t="s">
        <v>353</v>
      </c>
      <c r="BZ4" s="32" t="s">
        <v>354</v>
      </c>
      <c r="CA4" s="32" t="s">
        <v>355</v>
      </c>
      <c r="CB4" s="32" t="s">
        <v>356</v>
      </c>
      <c r="CC4" s="32" t="s">
        <v>357</v>
      </c>
      <c r="CD4" s="32" t="s">
        <v>358</v>
      </c>
      <c r="CE4" s="32" t="s">
        <v>359</v>
      </c>
      <c r="CF4" s="32" t="s">
        <v>360</v>
      </c>
      <c r="CG4" s="32" t="s">
        <v>361</v>
      </c>
      <c r="CH4" s="32" t="s">
        <v>362</v>
      </c>
      <c r="CI4" s="32" t="s">
        <v>363</v>
      </c>
      <c r="CJ4" s="32" t="s">
        <v>364</v>
      </c>
      <c r="CK4" s="32" t="s">
        <v>365</v>
      </c>
      <c r="CL4" s="32" t="s">
        <v>366</v>
      </c>
      <c r="CM4" s="32" t="s">
        <v>367</v>
      </c>
      <c r="CN4" s="32" t="s">
        <v>368</v>
      </c>
      <c r="CO4" s="32" t="s">
        <v>369</v>
      </c>
      <c r="CP4" s="32" t="s">
        <v>370</v>
      </c>
      <c r="CQ4" s="32" t="s">
        <v>371</v>
      </c>
      <c r="CR4" s="32" t="s">
        <v>372</v>
      </c>
      <c r="CS4" s="32" t="s">
        <v>373</v>
      </c>
      <c r="CT4" s="32" t="s">
        <v>374</v>
      </c>
      <c r="CU4" s="32" t="s">
        <v>375</v>
      </c>
      <c r="CV4" s="32" t="s">
        <v>376</v>
      </c>
      <c r="CW4" s="32" t="s">
        <v>377</v>
      </c>
      <c r="CX4" s="32" t="s">
        <v>378</v>
      </c>
      <c r="CY4" s="32" t="s">
        <v>379</v>
      </c>
      <c r="CZ4" s="32" t="s">
        <v>380</v>
      </c>
      <c r="DA4" s="32" t="s">
        <v>381</v>
      </c>
      <c r="DB4" s="32" t="s">
        <v>382</v>
      </c>
      <c r="DC4" s="32" t="s">
        <v>383</v>
      </c>
      <c r="DD4" s="32" t="s">
        <v>384</v>
      </c>
      <c r="DE4" s="32" t="s">
        <v>385</v>
      </c>
      <c r="DF4" s="32" t="s">
        <v>386</v>
      </c>
      <c r="DG4" s="32" t="s">
        <v>387</v>
      </c>
      <c r="DH4" s="32" t="s">
        <v>388</v>
      </c>
      <c r="DI4" s="32" t="s">
        <v>389</v>
      </c>
      <c r="DJ4" s="32" t="s">
        <v>390</v>
      </c>
      <c r="DK4" s="32" t="s">
        <v>391</v>
      </c>
      <c r="DL4" s="32" t="s">
        <v>392</v>
      </c>
      <c r="DM4" s="32" t="s">
        <v>393</v>
      </c>
      <c r="DN4" s="32" t="s">
        <v>394</v>
      </c>
      <c r="DO4" s="32" t="s">
        <v>395</v>
      </c>
      <c r="DP4" s="32" t="s">
        <v>396</v>
      </c>
      <c r="DQ4" s="32" t="s">
        <v>397</v>
      </c>
      <c r="DR4" s="32" t="s">
        <v>398</v>
      </c>
      <c r="DS4" s="32" t="s">
        <v>399</v>
      </c>
      <c r="DT4" s="32" t="s">
        <v>400</v>
      </c>
      <c r="DU4" s="32" t="s">
        <v>401</v>
      </c>
      <c r="DV4" s="32" t="s">
        <v>402</v>
      </c>
      <c r="DW4" s="32" t="s">
        <v>403</v>
      </c>
      <c r="DX4" s="32" t="s">
        <v>404</v>
      </c>
      <c r="DY4" s="32" t="s">
        <v>405</v>
      </c>
      <c r="DZ4" s="32" t="s">
        <v>406</v>
      </c>
      <c r="EA4" s="32" t="s">
        <v>407</v>
      </c>
      <c r="EB4" s="32" t="s">
        <v>408</v>
      </c>
      <c r="EC4" s="32" t="s">
        <v>409</v>
      </c>
      <c r="ED4" s="32" t="s">
        <v>410</v>
      </c>
      <c r="EE4" s="32" t="s">
        <v>411</v>
      </c>
      <c r="EF4" s="32" t="s">
        <v>412</v>
      </c>
      <c r="EG4" s="32" t="s">
        <v>413</v>
      </c>
      <c r="EH4" s="32" t="s">
        <v>414</v>
      </c>
      <c r="EI4" s="32" t="s">
        <v>415</v>
      </c>
      <c r="EJ4" s="32" t="s">
        <v>416</v>
      </c>
      <c r="EK4" s="32" t="s">
        <v>417</v>
      </c>
      <c r="EL4" s="32" t="s">
        <v>418</v>
      </c>
      <c r="EM4" s="32" t="s">
        <v>419</v>
      </c>
      <c r="EN4" s="32" t="s">
        <v>420</v>
      </c>
      <c r="EO4" s="32" t="s">
        <v>421</v>
      </c>
      <c r="EP4" s="32" t="s">
        <v>422</v>
      </c>
      <c r="EQ4" s="32" t="s">
        <v>423</v>
      </c>
      <c r="ER4" s="32" t="s">
        <v>424</v>
      </c>
      <c r="ES4" s="32" t="s">
        <v>425</v>
      </c>
      <c r="ET4" s="32" t="s">
        <v>426</v>
      </c>
      <c r="EU4" s="32" t="s">
        <v>427</v>
      </c>
      <c r="EV4" s="32" t="s">
        <v>428</v>
      </c>
      <c r="EW4" s="32" t="s">
        <v>429</v>
      </c>
      <c r="EX4" s="32" t="s">
        <v>430</v>
      </c>
      <c r="EY4" s="32" t="s">
        <v>431</v>
      </c>
      <c r="EZ4" s="32" t="s">
        <v>432</v>
      </c>
      <c r="FA4" s="32" t="s">
        <v>433</v>
      </c>
      <c r="FB4" s="32" t="s">
        <v>434</v>
      </c>
      <c r="FC4" s="32" t="s">
        <v>435</v>
      </c>
      <c r="FD4" s="32" t="s">
        <v>436</v>
      </c>
      <c r="FE4" s="32" t="s">
        <v>437</v>
      </c>
      <c r="FF4" s="32" t="s">
        <v>438</v>
      </c>
      <c r="FG4" s="32" t="s">
        <v>439</v>
      </c>
      <c r="FH4" s="32" t="s">
        <v>440</v>
      </c>
      <c r="FI4" s="32" t="s">
        <v>441</v>
      </c>
      <c r="FJ4" s="32" t="s">
        <v>442</v>
      </c>
      <c r="FK4" s="32" t="s">
        <v>443</v>
      </c>
      <c r="FL4" s="32" t="s">
        <v>444</v>
      </c>
      <c r="FM4" s="32" t="s">
        <v>445</v>
      </c>
      <c r="FN4" s="32" t="s">
        <v>446</v>
      </c>
      <c r="FO4" s="32" t="s">
        <v>447</v>
      </c>
      <c r="FP4" s="32" t="s">
        <v>448</v>
      </c>
      <c r="FQ4" s="32" t="s">
        <v>449</v>
      </c>
      <c r="FR4" s="32" t="s">
        <v>450</v>
      </c>
      <c r="FS4" s="32" t="s">
        <v>451</v>
      </c>
      <c r="FT4" s="32" t="s">
        <v>452</v>
      </c>
      <c r="FU4" s="32" t="s">
        <v>453</v>
      </c>
      <c r="FV4" s="32" t="s">
        <v>454</v>
      </c>
      <c r="FW4" s="32" t="s">
        <v>455</v>
      </c>
      <c r="FX4" s="32" t="s">
        <v>456</v>
      </c>
      <c r="FY4" s="32" t="s">
        <v>457</v>
      </c>
      <c r="FZ4" s="32" t="s">
        <v>458</v>
      </c>
      <c r="GA4" s="32" t="s">
        <v>459</v>
      </c>
      <c r="GB4" s="32" t="s">
        <v>460</v>
      </c>
      <c r="GC4" s="32" t="s">
        <v>461</v>
      </c>
      <c r="GD4" s="32" t="s">
        <v>462</v>
      </c>
      <c r="GE4" s="32" t="s">
        <v>463</v>
      </c>
      <c r="GF4" s="32" t="s">
        <v>464</v>
      </c>
      <c r="GG4" s="32" t="s">
        <v>465</v>
      </c>
      <c r="GH4" s="32" t="s">
        <v>466</v>
      </c>
      <c r="GI4" s="32" t="s">
        <v>467</v>
      </c>
      <c r="GJ4" s="32" t="s">
        <v>468</v>
      </c>
      <c r="GK4" s="32" t="s">
        <v>469</v>
      </c>
      <c r="GL4" s="32" t="s">
        <v>470</v>
      </c>
      <c r="GM4" s="32" t="s">
        <v>471</v>
      </c>
      <c r="GN4" s="32" t="s">
        <v>472</v>
      </c>
      <c r="GO4" s="32" t="s">
        <v>473</v>
      </c>
      <c r="GP4" s="32" t="s">
        <v>474</v>
      </c>
      <c r="GQ4" s="32" t="s">
        <v>475</v>
      </c>
      <c r="GR4" s="32" t="s">
        <v>476</v>
      </c>
      <c r="GS4" s="32" t="s">
        <v>477</v>
      </c>
      <c r="GT4" s="32" t="s">
        <v>478</v>
      </c>
      <c r="GU4" s="32" t="s">
        <v>479</v>
      </c>
      <c r="GV4" s="32" t="s">
        <v>480</v>
      </c>
      <c r="GW4" s="32" t="s">
        <v>481</v>
      </c>
      <c r="GX4" s="32" t="s">
        <v>482</v>
      </c>
      <c r="GY4" s="32" t="s">
        <v>483</v>
      </c>
      <c r="GZ4" s="32" t="s">
        <v>484</v>
      </c>
      <c r="HA4" s="32" t="s">
        <v>485</v>
      </c>
      <c r="HB4" s="32" t="s">
        <v>486</v>
      </c>
      <c r="HC4" s="32" t="s">
        <v>487</v>
      </c>
      <c r="HD4" s="32" t="s">
        <v>488</v>
      </c>
      <c r="HE4" s="32" t="s">
        <v>489</v>
      </c>
      <c r="HF4" s="32" t="s">
        <v>490</v>
      </c>
      <c r="HG4" s="32" t="s">
        <v>491</v>
      </c>
      <c r="HH4" s="32" t="s">
        <v>492</v>
      </c>
      <c r="HI4" s="32" t="s">
        <v>493</v>
      </c>
      <c r="HJ4" s="32" t="s">
        <v>494</v>
      </c>
      <c r="HK4" s="32" t="s">
        <v>495</v>
      </c>
      <c r="HL4" s="32" t="s">
        <v>496</v>
      </c>
      <c r="HM4" s="32" t="s">
        <v>497</v>
      </c>
      <c r="HN4" s="32" t="s">
        <v>498</v>
      </c>
      <c r="HO4" s="32" t="s">
        <v>499</v>
      </c>
      <c r="HP4" s="32" t="s">
        <v>500</v>
      </c>
      <c r="HQ4" s="32" t="s">
        <v>501</v>
      </c>
      <c r="HR4" s="32" t="s">
        <v>502</v>
      </c>
      <c r="HS4" s="32" t="s">
        <v>503</v>
      </c>
      <c r="HT4" s="32" t="s">
        <v>504</v>
      </c>
      <c r="HU4" s="32" t="s">
        <v>505</v>
      </c>
      <c r="HV4" s="32" t="s">
        <v>506</v>
      </c>
      <c r="HW4" s="32" t="s">
        <v>507</v>
      </c>
      <c r="HX4" s="32" t="s">
        <v>508</v>
      </c>
      <c r="HY4" s="32" t="s">
        <v>509</v>
      </c>
      <c r="HZ4" s="32" t="s">
        <v>510</v>
      </c>
      <c r="IA4" s="32" t="s">
        <v>511</v>
      </c>
      <c r="IB4" s="32" t="s">
        <v>512</v>
      </c>
      <c r="IC4" s="32" t="s">
        <v>513</v>
      </c>
      <c r="ID4" s="32" t="s">
        <v>514</v>
      </c>
      <c r="IE4" s="32" t="s">
        <v>515</v>
      </c>
      <c r="IF4" s="32" t="s">
        <v>516</v>
      </c>
      <c r="IG4" s="32" t="s">
        <v>517</v>
      </c>
      <c r="IH4" s="32" t="s">
        <v>518</v>
      </c>
      <c r="II4" s="32" t="s">
        <v>519</v>
      </c>
      <c r="IJ4" s="32" t="s">
        <v>520</v>
      </c>
      <c r="IK4" s="32" t="s">
        <v>521</v>
      </c>
      <c r="IL4" s="32" t="s">
        <v>522</v>
      </c>
      <c r="IM4" s="32" t="s">
        <v>523</v>
      </c>
      <c r="IN4" s="32" t="s">
        <v>524</v>
      </c>
      <c r="IO4" s="32" t="s">
        <v>525</v>
      </c>
      <c r="IP4" s="32" t="s">
        <v>526</v>
      </c>
      <c r="IQ4" s="32" t="s">
        <v>527</v>
      </c>
      <c r="IR4" s="32" t="s">
        <v>528</v>
      </c>
      <c r="IS4" s="32" t="s">
        <v>529</v>
      </c>
      <c r="IT4" s="32" t="s">
        <v>530</v>
      </c>
      <c r="IU4" s="32" t="s">
        <v>531</v>
      </c>
      <c r="IV4" s="32" t="s">
        <v>532</v>
      </c>
      <c r="IW4" s="32" t="s">
        <v>533</v>
      </c>
      <c r="IX4" s="32" t="s">
        <v>534</v>
      </c>
      <c r="IY4" s="32" t="s">
        <v>535</v>
      </c>
      <c r="IZ4" s="32" t="s">
        <v>536</v>
      </c>
      <c r="JA4" s="32" t="s">
        <v>537</v>
      </c>
      <c r="JB4" s="32" t="s">
        <v>538</v>
      </c>
      <c r="JC4" s="32" t="s">
        <v>539</v>
      </c>
      <c r="JD4" s="32" t="s">
        <v>540</v>
      </c>
      <c r="JE4" s="32" t="s">
        <v>541</v>
      </c>
      <c r="JF4" s="32" t="s">
        <v>542</v>
      </c>
      <c r="JG4" s="32" t="s">
        <v>543</v>
      </c>
      <c r="JH4" s="32" t="s">
        <v>544</v>
      </c>
      <c r="JI4" s="32" t="s">
        <v>545</v>
      </c>
      <c r="JJ4" s="32" t="s">
        <v>546</v>
      </c>
      <c r="JK4" s="32" t="s">
        <v>547</v>
      </c>
      <c r="JL4" s="32" t="s">
        <v>548</v>
      </c>
      <c r="JM4" s="32" t="s">
        <v>549</v>
      </c>
      <c r="JN4" s="32" t="s">
        <v>550</v>
      </c>
      <c r="JO4" s="32" t="s">
        <v>551</v>
      </c>
      <c r="JP4" s="32" t="s">
        <v>552</v>
      </c>
      <c r="JQ4" s="32" t="s">
        <v>553</v>
      </c>
      <c r="JR4" s="32" t="s">
        <v>554</v>
      </c>
      <c r="JS4" s="32" t="s">
        <v>555</v>
      </c>
    </row>
    <row r="5" spans="1:279" ht="15.75" thickTop="1" x14ac:dyDescent="0.25">
      <c r="A5" s="33" t="s">
        <v>556</v>
      </c>
      <c r="B5" s="34">
        <v>8630</v>
      </c>
      <c r="C5" s="34">
        <v>8583</v>
      </c>
      <c r="D5" s="34">
        <v>8470</v>
      </c>
      <c r="E5" s="34">
        <v>8331</v>
      </c>
      <c r="F5" s="34">
        <v>7915</v>
      </c>
      <c r="G5" s="34">
        <v>7927</v>
      </c>
      <c r="H5" s="34">
        <v>7946</v>
      </c>
      <c r="I5" s="34">
        <v>7933</v>
      </c>
      <c r="J5" s="34">
        <v>7734</v>
      </c>
      <c r="K5" s="34">
        <v>7632</v>
      </c>
      <c r="L5" s="34">
        <v>7375</v>
      </c>
      <c r="M5" s="34">
        <v>7230</v>
      </c>
      <c r="N5" s="34">
        <v>7375</v>
      </c>
      <c r="O5" s="34">
        <v>7187</v>
      </c>
      <c r="P5" s="34">
        <v>7153</v>
      </c>
      <c r="Q5" s="34">
        <v>7645</v>
      </c>
      <c r="R5" s="34">
        <v>7430</v>
      </c>
      <c r="S5" s="34">
        <v>7427</v>
      </c>
      <c r="T5" s="34">
        <v>7527</v>
      </c>
      <c r="U5" s="34">
        <v>7484</v>
      </c>
      <c r="V5" s="34">
        <v>7478</v>
      </c>
      <c r="W5" s="34">
        <v>7328</v>
      </c>
      <c r="X5" s="34">
        <v>7426</v>
      </c>
      <c r="Y5" s="34">
        <v>7423</v>
      </c>
      <c r="Z5" s="34">
        <v>7491</v>
      </c>
      <c r="AA5" s="34">
        <v>7313</v>
      </c>
      <c r="AB5" s="34">
        <v>7318</v>
      </c>
      <c r="AC5" s="34">
        <v>7415</v>
      </c>
      <c r="AD5" s="34">
        <v>7423</v>
      </c>
      <c r="AE5" s="34">
        <v>7095</v>
      </c>
      <c r="AF5" s="34">
        <v>7337</v>
      </c>
      <c r="AG5" s="34">
        <v>6882</v>
      </c>
      <c r="AH5" s="34">
        <v>6979</v>
      </c>
      <c r="AI5" s="34">
        <v>7031</v>
      </c>
      <c r="AJ5" s="34">
        <v>7236</v>
      </c>
      <c r="AK5" s="34">
        <v>7253</v>
      </c>
      <c r="AL5" s="34">
        <v>7158</v>
      </c>
      <c r="AM5" s="34">
        <v>7102</v>
      </c>
      <c r="AN5" s="34">
        <v>7000</v>
      </c>
      <c r="AO5" s="34">
        <v>6873</v>
      </c>
      <c r="AP5" s="34">
        <v>6655</v>
      </c>
      <c r="AQ5" s="34">
        <v>6799</v>
      </c>
      <c r="AR5" s="34">
        <v>6655</v>
      </c>
      <c r="AS5" s="34">
        <v>6608</v>
      </c>
      <c r="AT5" s="34">
        <v>6656</v>
      </c>
      <c r="AU5" s="34">
        <v>6454</v>
      </c>
      <c r="AV5" s="34">
        <v>6308</v>
      </c>
      <c r="AW5" s="34">
        <v>6476</v>
      </c>
      <c r="AX5" s="34">
        <v>6368</v>
      </c>
      <c r="AY5" s="34">
        <v>6306</v>
      </c>
      <c r="AZ5" s="34">
        <v>6422</v>
      </c>
      <c r="BA5" s="34">
        <v>5941</v>
      </c>
      <c r="BB5" s="34">
        <v>6047</v>
      </c>
      <c r="BC5" s="34">
        <v>6212</v>
      </c>
      <c r="BD5" s="34">
        <v>6259</v>
      </c>
      <c r="BE5" s="34">
        <v>6179</v>
      </c>
      <c r="BF5" s="34">
        <v>6300</v>
      </c>
      <c r="BG5" s="34">
        <v>6280</v>
      </c>
      <c r="BH5" s="34">
        <v>6100</v>
      </c>
      <c r="BI5" s="34">
        <v>6032</v>
      </c>
      <c r="BJ5" s="34">
        <v>5976</v>
      </c>
      <c r="BK5" s="34">
        <v>6111</v>
      </c>
      <c r="BL5" s="34">
        <v>5783</v>
      </c>
      <c r="BM5" s="34">
        <v>6004</v>
      </c>
      <c r="BN5" s="34">
        <v>5796</v>
      </c>
      <c r="BO5" s="34">
        <v>5951</v>
      </c>
      <c r="BP5" s="34">
        <v>6025</v>
      </c>
      <c r="BQ5" s="34">
        <v>5838</v>
      </c>
      <c r="BR5" s="34">
        <v>5915</v>
      </c>
      <c r="BS5" s="34">
        <v>5778</v>
      </c>
      <c r="BT5" s="34">
        <v>5716</v>
      </c>
      <c r="BU5" s="34">
        <v>5653</v>
      </c>
      <c r="BV5" s="34">
        <v>5708</v>
      </c>
      <c r="BW5" s="34">
        <v>5858</v>
      </c>
      <c r="BX5" s="34">
        <v>5733</v>
      </c>
      <c r="BY5" s="34">
        <v>5481</v>
      </c>
      <c r="BZ5" s="34">
        <v>5758</v>
      </c>
      <c r="CA5" s="34">
        <v>5651</v>
      </c>
      <c r="CB5" s="34">
        <v>5747</v>
      </c>
      <c r="CC5" s="34">
        <v>5853</v>
      </c>
      <c r="CD5" s="34">
        <v>5625</v>
      </c>
      <c r="CE5" s="34">
        <v>5534</v>
      </c>
      <c r="CF5" s="34">
        <v>5639</v>
      </c>
      <c r="CG5" s="34">
        <v>5634</v>
      </c>
      <c r="CH5" s="34">
        <v>6023</v>
      </c>
      <c r="CI5" s="34">
        <v>6089</v>
      </c>
      <c r="CJ5" s="34">
        <v>6141</v>
      </c>
      <c r="CK5" s="34">
        <v>6271</v>
      </c>
      <c r="CL5" s="34">
        <v>6226</v>
      </c>
      <c r="CM5" s="34">
        <v>6484</v>
      </c>
      <c r="CN5" s="34">
        <v>6583</v>
      </c>
      <c r="CO5" s="34">
        <v>7042</v>
      </c>
      <c r="CP5" s="34">
        <v>7142</v>
      </c>
      <c r="CQ5" s="34">
        <v>7694</v>
      </c>
      <c r="CR5" s="34">
        <v>8003</v>
      </c>
      <c r="CS5" s="34">
        <v>8258</v>
      </c>
      <c r="CT5" s="34">
        <v>8182</v>
      </c>
      <c r="CU5" s="34">
        <v>8215</v>
      </c>
      <c r="CV5" s="34">
        <v>8304</v>
      </c>
      <c r="CW5" s="34">
        <v>8599</v>
      </c>
      <c r="CX5" s="34">
        <v>8399</v>
      </c>
      <c r="CY5" s="34">
        <v>8393</v>
      </c>
      <c r="CZ5" s="34">
        <v>8390</v>
      </c>
      <c r="DA5" s="34">
        <v>8304</v>
      </c>
      <c r="DB5" s="34">
        <v>8251</v>
      </c>
      <c r="DC5" s="34">
        <v>8307</v>
      </c>
      <c r="DD5" s="34">
        <v>8520</v>
      </c>
      <c r="DE5" s="34">
        <v>8640</v>
      </c>
      <c r="DF5" s="34">
        <v>8520</v>
      </c>
      <c r="DG5" s="34">
        <v>8618</v>
      </c>
      <c r="DH5" s="34">
        <v>8588</v>
      </c>
      <c r="DI5" s="34">
        <v>8842</v>
      </c>
      <c r="DJ5" s="34">
        <v>8957</v>
      </c>
      <c r="DK5" s="34">
        <v>9266</v>
      </c>
      <c r="DL5" s="34">
        <v>9011</v>
      </c>
      <c r="DM5" s="34">
        <v>8896</v>
      </c>
      <c r="DN5" s="34">
        <v>8921</v>
      </c>
      <c r="DO5" s="34">
        <v>8732</v>
      </c>
      <c r="DP5" s="34">
        <v>8576</v>
      </c>
      <c r="DQ5" s="34">
        <v>8317</v>
      </c>
      <c r="DR5" s="34">
        <v>8370</v>
      </c>
      <c r="DS5" s="34">
        <v>8167</v>
      </c>
      <c r="DT5" s="34">
        <v>8491</v>
      </c>
      <c r="DU5" s="34">
        <v>8170</v>
      </c>
      <c r="DV5" s="34">
        <v>8212</v>
      </c>
      <c r="DW5" s="34">
        <v>8286</v>
      </c>
      <c r="DX5" s="34">
        <v>8136</v>
      </c>
      <c r="DY5" s="34">
        <v>7990</v>
      </c>
      <c r="DZ5" s="34">
        <v>7927</v>
      </c>
      <c r="EA5" s="34">
        <v>8061</v>
      </c>
      <c r="EB5" s="34">
        <v>7932</v>
      </c>
      <c r="EC5" s="34">
        <v>7934</v>
      </c>
      <c r="ED5" s="34">
        <v>7784</v>
      </c>
      <c r="EE5" s="34">
        <v>7980</v>
      </c>
      <c r="EF5" s="34">
        <v>7737</v>
      </c>
      <c r="EG5" s="34">
        <v>7672</v>
      </c>
      <c r="EH5" s="34">
        <v>7651</v>
      </c>
      <c r="EI5" s="34">
        <v>7524</v>
      </c>
      <c r="EJ5" s="34">
        <v>7406</v>
      </c>
      <c r="EK5" s="34">
        <v>7345</v>
      </c>
      <c r="EL5" s="34">
        <v>7553</v>
      </c>
      <c r="EM5" s="34">
        <v>7453</v>
      </c>
      <c r="EN5" s="34">
        <v>7566</v>
      </c>
      <c r="EO5" s="34">
        <v>7279</v>
      </c>
      <c r="EP5" s="34">
        <v>7064</v>
      </c>
      <c r="EQ5" s="34">
        <v>7184</v>
      </c>
      <c r="ER5" s="34">
        <v>7072</v>
      </c>
      <c r="ES5" s="34">
        <v>7120</v>
      </c>
      <c r="ET5" s="34">
        <v>6980</v>
      </c>
      <c r="EU5" s="34">
        <v>7001</v>
      </c>
      <c r="EV5" s="34">
        <v>7175</v>
      </c>
      <c r="EW5" s="34">
        <v>7091</v>
      </c>
      <c r="EX5" s="34">
        <v>6847</v>
      </c>
      <c r="EY5" s="34">
        <v>6727</v>
      </c>
      <c r="EZ5" s="34">
        <v>6872</v>
      </c>
      <c r="FA5" s="34">
        <v>6762</v>
      </c>
      <c r="FB5" s="34">
        <v>7116</v>
      </c>
      <c r="FC5" s="34">
        <v>6927</v>
      </c>
      <c r="FD5" s="34">
        <v>6731</v>
      </c>
      <c r="FE5" s="34">
        <v>6850</v>
      </c>
      <c r="FF5" s="34">
        <v>6766</v>
      </c>
      <c r="FG5" s="34">
        <v>6979</v>
      </c>
      <c r="FH5" s="34">
        <v>7149</v>
      </c>
      <c r="FI5" s="34">
        <v>7067</v>
      </c>
      <c r="FJ5" s="34">
        <v>7170</v>
      </c>
      <c r="FK5" s="34">
        <v>7237</v>
      </c>
      <c r="FL5" s="34">
        <v>7240</v>
      </c>
      <c r="FM5" s="34">
        <v>7645</v>
      </c>
      <c r="FN5" s="34">
        <v>7685</v>
      </c>
      <c r="FO5" s="34">
        <v>7497</v>
      </c>
      <c r="FP5" s="34">
        <v>7822</v>
      </c>
      <c r="FQ5" s="34">
        <v>7637</v>
      </c>
      <c r="FR5" s="34">
        <v>8395</v>
      </c>
      <c r="FS5" s="34">
        <v>8575</v>
      </c>
      <c r="FT5" s="34">
        <v>8937</v>
      </c>
      <c r="FU5" s="34">
        <v>9438</v>
      </c>
      <c r="FV5" s="34">
        <v>9494</v>
      </c>
      <c r="FW5" s="34">
        <v>10074</v>
      </c>
      <c r="FX5" s="34">
        <v>10538</v>
      </c>
      <c r="FY5" s="34">
        <v>11286</v>
      </c>
      <c r="FZ5" s="34">
        <v>12058</v>
      </c>
      <c r="GA5" s="34">
        <v>12898</v>
      </c>
      <c r="GB5" s="34">
        <v>13426</v>
      </c>
      <c r="GC5" s="34">
        <v>13853</v>
      </c>
      <c r="GD5" s="34">
        <v>14499</v>
      </c>
      <c r="GE5" s="34">
        <v>14707</v>
      </c>
      <c r="GF5" s="34">
        <v>14601</v>
      </c>
      <c r="GG5" s="34">
        <v>14814</v>
      </c>
      <c r="GH5" s="34">
        <v>15009</v>
      </c>
      <c r="GI5" s="34">
        <v>15352</v>
      </c>
      <c r="GJ5" s="34">
        <v>15219</v>
      </c>
      <c r="GK5" s="34">
        <v>15098</v>
      </c>
      <c r="GL5" s="34">
        <v>15046</v>
      </c>
      <c r="GM5" s="34">
        <v>15113</v>
      </c>
      <c r="GN5" s="34">
        <v>15202</v>
      </c>
      <c r="GO5" s="34">
        <v>15325</v>
      </c>
      <c r="GP5" s="34">
        <v>14849</v>
      </c>
      <c r="GQ5" s="34">
        <v>14474</v>
      </c>
      <c r="GR5" s="34">
        <v>14512</v>
      </c>
      <c r="GS5" s="34">
        <v>14648</v>
      </c>
      <c r="GT5" s="34">
        <v>14579</v>
      </c>
      <c r="GU5" s="34">
        <v>14516</v>
      </c>
      <c r="GV5" s="34">
        <v>15081</v>
      </c>
      <c r="GW5" s="34">
        <v>14348</v>
      </c>
      <c r="GX5" s="34">
        <v>14013</v>
      </c>
      <c r="GY5" s="34">
        <v>13820</v>
      </c>
      <c r="GZ5" s="34">
        <v>13737</v>
      </c>
      <c r="HA5" s="34">
        <v>13957</v>
      </c>
      <c r="HB5" s="34">
        <v>13855</v>
      </c>
      <c r="HC5" s="34">
        <v>13962</v>
      </c>
      <c r="HD5" s="34">
        <v>13763</v>
      </c>
      <c r="HE5" s="34">
        <v>13818</v>
      </c>
      <c r="HF5" s="34">
        <v>13948</v>
      </c>
      <c r="HG5" s="34">
        <v>13594</v>
      </c>
      <c r="HH5" s="34">
        <v>13302</v>
      </c>
      <c r="HI5" s="34">
        <v>13093</v>
      </c>
      <c r="HJ5" s="34">
        <v>12797</v>
      </c>
      <c r="HK5" s="34">
        <v>12813</v>
      </c>
      <c r="HL5" s="34">
        <v>12713</v>
      </c>
      <c r="HM5" s="34">
        <v>12646</v>
      </c>
      <c r="HN5" s="34">
        <v>12660</v>
      </c>
      <c r="HO5" s="34">
        <v>12692</v>
      </c>
      <c r="HP5" s="34">
        <v>12656</v>
      </c>
      <c r="HQ5" s="34">
        <v>12471</v>
      </c>
      <c r="HR5" s="34">
        <v>12115</v>
      </c>
      <c r="HS5" s="34">
        <v>12124</v>
      </c>
      <c r="HT5" s="34">
        <v>12005</v>
      </c>
      <c r="HU5" s="34">
        <v>12298</v>
      </c>
      <c r="HV5" s="34">
        <v>12470</v>
      </c>
      <c r="HW5" s="34">
        <v>11954</v>
      </c>
      <c r="HX5" s="34">
        <v>11672</v>
      </c>
      <c r="HY5" s="34">
        <v>11752</v>
      </c>
      <c r="HZ5" s="34">
        <v>11657</v>
      </c>
      <c r="IA5" s="34">
        <v>11741</v>
      </c>
      <c r="IB5" s="34">
        <v>11350</v>
      </c>
      <c r="IC5" s="34">
        <v>11284</v>
      </c>
      <c r="ID5" s="34">
        <v>11264</v>
      </c>
      <c r="IE5" s="34">
        <v>11133</v>
      </c>
      <c r="IF5" s="34">
        <v>10792</v>
      </c>
      <c r="IG5" s="34">
        <v>10410</v>
      </c>
      <c r="IH5" s="34">
        <v>10240</v>
      </c>
      <c r="II5" s="34">
        <v>10383</v>
      </c>
      <c r="IJ5" s="34">
        <v>10400</v>
      </c>
      <c r="IK5" s="34">
        <v>9705</v>
      </c>
      <c r="IL5" s="34">
        <v>9740</v>
      </c>
      <c r="IM5" s="34">
        <v>9460</v>
      </c>
      <c r="IN5" s="34">
        <v>9637</v>
      </c>
      <c r="IO5" s="34">
        <v>9616</v>
      </c>
      <c r="IP5" s="34">
        <v>9255</v>
      </c>
      <c r="IQ5" s="34">
        <v>8964</v>
      </c>
      <c r="IR5" s="34">
        <v>9060</v>
      </c>
      <c r="IS5" s="34">
        <v>8718</v>
      </c>
      <c r="IT5" s="34">
        <v>8962</v>
      </c>
      <c r="IU5" s="34">
        <v>8663</v>
      </c>
      <c r="IV5" s="34">
        <v>8538</v>
      </c>
      <c r="IW5" s="34">
        <v>8521</v>
      </c>
      <c r="IX5" s="34">
        <v>8655</v>
      </c>
      <c r="IY5" s="34">
        <v>8251</v>
      </c>
      <c r="IZ5" s="34">
        <v>8235</v>
      </c>
      <c r="JA5" s="34">
        <v>8017</v>
      </c>
      <c r="JB5" s="34">
        <v>7877</v>
      </c>
      <c r="JC5" s="34">
        <v>7869</v>
      </c>
      <c r="JD5" s="34">
        <v>7939</v>
      </c>
      <c r="JE5" s="34">
        <v>7927</v>
      </c>
      <c r="JF5" s="34">
        <v>7829</v>
      </c>
      <c r="JG5" s="34">
        <v>7845</v>
      </c>
      <c r="JH5" s="34">
        <v>7977</v>
      </c>
      <c r="JI5" s="34">
        <v>7910</v>
      </c>
      <c r="JJ5" s="34">
        <v>7451</v>
      </c>
      <c r="JK5" s="34">
        <v>7799</v>
      </c>
      <c r="JL5" s="34">
        <v>7749</v>
      </c>
      <c r="JM5" s="34">
        <v>7853</v>
      </c>
      <c r="JN5" s="34">
        <v>7904</v>
      </c>
      <c r="JO5" s="34">
        <v>7740</v>
      </c>
      <c r="JP5" s="34">
        <v>7409</v>
      </c>
      <c r="JQ5" s="34">
        <v>7529</v>
      </c>
      <c r="JR5" s="34">
        <v>7635</v>
      </c>
      <c r="JS5" s="28">
        <v>7528</v>
      </c>
    </row>
    <row r="6" spans="1:279" x14ac:dyDescent="0.25">
      <c r="A6" s="33" t="s">
        <v>557</v>
      </c>
      <c r="B6" s="34">
        <v>6723</v>
      </c>
      <c r="C6" s="34">
        <v>6315</v>
      </c>
      <c r="D6" s="34">
        <v>6387</v>
      </c>
      <c r="E6" s="34">
        <v>6636</v>
      </c>
      <c r="F6" s="34">
        <v>6363</v>
      </c>
      <c r="G6" s="34">
        <v>6082</v>
      </c>
      <c r="H6" s="34">
        <v>6278</v>
      </c>
      <c r="I6" s="34">
        <v>6019</v>
      </c>
      <c r="J6" s="34">
        <v>6014</v>
      </c>
      <c r="K6" s="34">
        <v>5858</v>
      </c>
      <c r="L6" s="34">
        <v>5890</v>
      </c>
      <c r="M6" s="34">
        <v>5945</v>
      </c>
      <c r="N6" s="34">
        <v>5790</v>
      </c>
      <c r="O6" s="34">
        <v>5746</v>
      </c>
      <c r="P6" s="34">
        <v>5837</v>
      </c>
      <c r="Q6" s="34">
        <v>5484</v>
      </c>
      <c r="R6" s="34">
        <v>5719</v>
      </c>
      <c r="S6" s="34">
        <v>5602</v>
      </c>
      <c r="T6" s="34">
        <v>5501</v>
      </c>
      <c r="U6" s="34">
        <v>5563</v>
      </c>
      <c r="V6" s="34">
        <v>5655</v>
      </c>
      <c r="W6" s="34">
        <v>5704</v>
      </c>
      <c r="X6" s="34">
        <v>5587</v>
      </c>
      <c r="Y6" s="34">
        <v>5852</v>
      </c>
      <c r="Z6" s="34">
        <v>5599</v>
      </c>
      <c r="AA6" s="34">
        <v>5689</v>
      </c>
      <c r="AB6" s="34">
        <v>5515</v>
      </c>
      <c r="AC6" s="34">
        <v>5500</v>
      </c>
      <c r="AD6" s="34">
        <v>5456</v>
      </c>
      <c r="AE6" s="34">
        <v>5591</v>
      </c>
      <c r="AF6" s="34">
        <v>5375</v>
      </c>
      <c r="AG6" s="34">
        <v>5461</v>
      </c>
      <c r="AH6" s="34">
        <v>5350</v>
      </c>
      <c r="AI6" s="34">
        <v>5394</v>
      </c>
      <c r="AJ6" s="34">
        <v>5300</v>
      </c>
      <c r="AK6" s="34">
        <v>5128</v>
      </c>
      <c r="AL6" s="34">
        <v>5045</v>
      </c>
      <c r="AM6" s="34">
        <v>5146</v>
      </c>
      <c r="AN6" s="34">
        <v>5069</v>
      </c>
      <c r="AO6" s="34">
        <v>4893</v>
      </c>
      <c r="AP6" s="34">
        <v>5200</v>
      </c>
      <c r="AQ6" s="34">
        <v>4923</v>
      </c>
      <c r="AR6" s="34">
        <v>4914</v>
      </c>
      <c r="AS6" s="34">
        <v>4819</v>
      </c>
      <c r="AT6" s="34">
        <v>4836</v>
      </c>
      <c r="AU6" s="34">
        <v>4772</v>
      </c>
      <c r="AV6" s="34">
        <v>4852</v>
      </c>
      <c r="AW6" s="34">
        <v>4766</v>
      </c>
      <c r="AX6" s="34">
        <v>4930</v>
      </c>
      <c r="AY6" s="34">
        <v>4812</v>
      </c>
      <c r="AZ6" s="34">
        <v>4900</v>
      </c>
      <c r="BA6" s="34">
        <v>4891</v>
      </c>
      <c r="BB6" s="34">
        <v>4691</v>
      </c>
      <c r="BC6" s="34">
        <v>4792</v>
      </c>
      <c r="BD6" s="34">
        <v>4852</v>
      </c>
      <c r="BE6" s="34">
        <v>4951</v>
      </c>
      <c r="BF6" s="34">
        <v>4915</v>
      </c>
      <c r="BG6" s="34">
        <v>4862</v>
      </c>
      <c r="BH6" s="34">
        <v>4568</v>
      </c>
      <c r="BI6" s="34">
        <v>4550</v>
      </c>
      <c r="BJ6" s="34">
        <v>4706</v>
      </c>
      <c r="BK6" s="34">
        <v>4638</v>
      </c>
      <c r="BL6" s="34">
        <v>4631</v>
      </c>
      <c r="BM6" s="34">
        <v>4778</v>
      </c>
      <c r="BN6" s="34">
        <v>4635</v>
      </c>
      <c r="BO6" s="34">
        <v>4797</v>
      </c>
      <c r="BP6" s="34">
        <v>4517</v>
      </c>
      <c r="BQ6" s="34">
        <v>4533</v>
      </c>
      <c r="BR6" s="34">
        <v>4350</v>
      </c>
      <c r="BS6" s="34">
        <v>4310</v>
      </c>
      <c r="BT6" s="34">
        <v>4428</v>
      </c>
      <c r="BU6" s="34">
        <v>4394</v>
      </c>
      <c r="BV6" s="34">
        <v>4302</v>
      </c>
      <c r="BW6" s="34">
        <v>4458</v>
      </c>
      <c r="BX6" s="34">
        <v>4689</v>
      </c>
      <c r="BY6" s="34">
        <v>4428</v>
      </c>
      <c r="BZ6" s="34">
        <v>4385</v>
      </c>
      <c r="CA6" s="34">
        <v>4313</v>
      </c>
      <c r="CB6" s="34">
        <v>4430</v>
      </c>
      <c r="CC6" s="34">
        <v>4290</v>
      </c>
      <c r="CD6" s="34">
        <v>4389</v>
      </c>
      <c r="CE6" s="34">
        <v>4393</v>
      </c>
      <c r="CF6" s="34">
        <v>4332</v>
      </c>
      <c r="CG6" s="34">
        <v>4551</v>
      </c>
      <c r="CH6" s="34">
        <v>4401</v>
      </c>
      <c r="CI6" s="34">
        <v>4571</v>
      </c>
      <c r="CJ6" s="34">
        <v>4297</v>
      </c>
      <c r="CK6" s="34">
        <v>4509</v>
      </c>
      <c r="CL6" s="34">
        <v>4516</v>
      </c>
      <c r="CM6" s="34">
        <v>4637</v>
      </c>
      <c r="CN6" s="34">
        <v>4489</v>
      </c>
      <c r="CO6" s="34">
        <v>4900</v>
      </c>
      <c r="CP6" s="34">
        <v>4577</v>
      </c>
      <c r="CQ6" s="34">
        <v>4691</v>
      </c>
      <c r="CR6" s="34">
        <v>4751</v>
      </c>
      <c r="CS6" s="34">
        <v>4737</v>
      </c>
      <c r="CT6" s="34">
        <v>4803</v>
      </c>
      <c r="CU6" s="34">
        <v>4559</v>
      </c>
      <c r="CV6" s="34">
        <v>4598</v>
      </c>
      <c r="CW6" s="34">
        <v>4609</v>
      </c>
      <c r="CX6" s="34">
        <v>4825</v>
      </c>
      <c r="CY6" s="34">
        <v>4766</v>
      </c>
      <c r="CZ6" s="34">
        <v>4847</v>
      </c>
      <c r="DA6" s="34">
        <v>4627</v>
      </c>
      <c r="DB6" s="34">
        <v>4687</v>
      </c>
      <c r="DC6" s="34">
        <v>4429</v>
      </c>
      <c r="DD6" s="34">
        <v>4733</v>
      </c>
      <c r="DE6" s="34">
        <v>4567</v>
      </c>
      <c r="DF6" s="34">
        <v>4632</v>
      </c>
      <c r="DG6" s="34">
        <v>4600</v>
      </c>
      <c r="DH6" s="34">
        <v>4916</v>
      </c>
      <c r="DI6" s="34">
        <v>4451</v>
      </c>
      <c r="DJ6" s="34">
        <v>4810</v>
      </c>
      <c r="DK6" s="34">
        <v>4740</v>
      </c>
      <c r="DL6" s="34">
        <v>4855</v>
      </c>
      <c r="DM6" s="34">
        <v>4830</v>
      </c>
      <c r="DN6" s="34">
        <v>4832</v>
      </c>
      <c r="DO6" s="34">
        <v>4760</v>
      </c>
      <c r="DP6" s="34">
        <v>4534</v>
      </c>
      <c r="DQ6" s="34">
        <v>4695</v>
      </c>
      <c r="DR6" s="34">
        <v>4769</v>
      </c>
      <c r="DS6" s="34">
        <v>4750</v>
      </c>
      <c r="DT6" s="34">
        <v>4816</v>
      </c>
      <c r="DU6" s="34">
        <v>4690</v>
      </c>
      <c r="DV6" s="34">
        <v>4741</v>
      </c>
      <c r="DW6" s="34">
        <v>4648</v>
      </c>
      <c r="DX6" s="34">
        <v>4661</v>
      </c>
      <c r="DY6" s="34">
        <v>4933</v>
      </c>
      <c r="DZ6" s="34">
        <v>4930</v>
      </c>
      <c r="EA6" s="34">
        <v>5277</v>
      </c>
      <c r="EB6" s="34">
        <v>5113</v>
      </c>
      <c r="EC6" s="34">
        <v>4949</v>
      </c>
      <c r="ED6" s="34">
        <v>4992</v>
      </c>
      <c r="EE6" s="34">
        <v>4968</v>
      </c>
      <c r="EF6" s="34">
        <v>5018</v>
      </c>
      <c r="EG6" s="34">
        <v>5114</v>
      </c>
      <c r="EH6" s="34">
        <v>4771</v>
      </c>
      <c r="EI6" s="34">
        <v>5222</v>
      </c>
      <c r="EJ6" s="34">
        <v>4947</v>
      </c>
      <c r="EK6" s="34">
        <v>4813</v>
      </c>
      <c r="EL6" s="34">
        <v>4990</v>
      </c>
      <c r="EM6" s="34">
        <v>4993</v>
      </c>
      <c r="EN6" s="34">
        <v>4818</v>
      </c>
      <c r="EO6" s="34">
        <v>5183</v>
      </c>
      <c r="EP6" s="34">
        <v>4964</v>
      </c>
      <c r="EQ6" s="34">
        <v>4901</v>
      </c>
      <c r="ER6" s="34">
        <v>4918</v>
      </c>
      <c r="ES6" s="34">
        <v>4719</v>
      </c>
      <c r="ET6" s="34">
        <v>4635</v>
      </c>
      <c r="EU6" s="34">
        <v>4726</v>
      </c>
      <c r="EV6" s="34">
        <v>4862</v>
      </c>
      <c r="EW6" s="34">
        <v>4951</v>
      </c>
      <c r="EX6" s="34">
        <v>4666</v>
      </c>
      <c r="EY6" s="34">
        <v>4868</v>
      </c>
      <c r="EZ6" s="34">
        <v>4818</v>
      </c>
      <c r="FA6" s="34">
        <v>4390</v>
      </c>
      <c r="FB6" s="34">
        <v>4506</v>
      </c>
      <c r="FC6" s="34">
        <v>4706</v>
      </c>
      <c r="FD6" s="34">
        <v>4565</v>
      </c>
      <c r="FE6" s="34">
        <v>4794</v>
      </c>
      <c r="FF6" s="34">
        <v>4968</v>
      </c>
      <c r="FG6" s="34">
        <v>4857</v>
      </c>
      <c r="FH6" s="34">
        <v>4737</v>
      </c>
      <c r="FI6" s="34">
        <v>4827</v>
      </c>
      <c r="FJ6" s="34">
        <v>4750</v>
      </c>
      <c r="FK6" s="34">
        <v>4352</v>
      </c>
      <c r="FL6" s="34">
        <v>4648</v>
      </c>
      <c r="FM6" s="34">
        <v>4657</v>
      </c>
      <c r="FN6" s="34">
        <v>4846</v>
      </c>
      <c r="FO6" s="34">
        <v>4739</v>
      </c>
      <c r="FP6" s="34">
        <v>4718</v>
      </c>
      <c r="FQ6" s="34">
        <v>4733</v>
      </c>
      <c r="FR6" s="34">
        <v>4851</v>
      </c>
      <c r="FS6" s="34">
        <v>4929</v>
      </c>
      <c r="FT6" s="34">
        <v>5023</v>
      </c>
      <c r="FU6" s="34">
        <v>4922</v>
      </c>
      <c r="FV6" s="34">
        <v>5153</v>
      </c>
      <c r="FW6" s="34">
        <v>5094</v>
      </c>
      <c r="FX6" s="34">
        <v>5421</v>
      </c>
      <c r="FY6" s="34">
        <v>5431</v>
      </c>
      <c r="FZ6" s="34">
        <v>5708</v>
      </c>
      <c r="GA6" s="34">
        <v>5617</v>
      </c>
      <c r="GB6" s="34">
        <v>5807</v>
      </c>
      <c r="GC6" s="34">
        <v>5927</v>
      </c>
      <c r="GD6" s="34">
        <v>5986</v>
      </c>
      <c r="GE6" s="34">
        <v>5908</v>
      </c>
      <c r="GF6" s="34">
        <v>6003</v>
      </c>
      <c r="GG6" s="34">
        <v>5649</v>
      </c>
      <c r="GH6" s="34">
        <v>5949</v>
      </c>
      <c r="GI6" s="34">
        <v>6002</v>
      </c>
      <c r="GJ6" s="34">
        <v>5998</v>
      </c>
      <c r="GK6" s="34">
        <v>6186</v>
      </c>
      <c r="GL6" s="34">
        <v>5942</v>
      </c>
      <c r="GM6" s="34">
        <v>6098</v>
      </c>
      <c r="GN6" s="34">
        <v>5993</v>
      </c>
      <c r="GO6" s="34">
        <v>5913</v>
      </c>
      <c r="GP6" s="34">
        <v>5824</v>
      </c>
      <c r="GQ6" s="34">
        <v>5909</v>
      </c>
      <c r="GR6" s="34">
        <v>5895</v>
      </c>
      <c r="GS6" s="34">
        <v>6037</v>
      </c>
      <c r="GT6" s="34">
        <v>6270</v>
      </c>
      <c r="GU6" s="34">
        <v>6289</v>
      </c>
      <c r="GV6" s="34">
        <v>6182</v>
      </c>
      <c r="GW6" s="34">
        <v>6431</v>
      </c>
      <c r="GX6" s="34">
        <v>6472</v>
      </c>
      <c r="GY6" s="34">
        <v>6390</v>
      </c>
      <c r="GZ6" s="34">
        <v>6527</v>
      </c>
      <c r="HA6" s="34">
        <v>6537</v>
      </c>
      <c r="HB6" s="34">
        <v>6289</v>
      </c>
      <c r="HC6" s="34">
        <v>6519</v>
      </c>
      <c r="HD6" s="34">
        <v>6513</v>
      </c>
      <c r="HE6" s="34">
        <v>6463</v>
      </c>
      <c r="HF6" s="34">
        <v>6262</v>
      </c>
      <c r="HG6" s="34">
        <v>6384</v>
      </c>
      <c r="HH6" s="34">
        <v>6538</v>
      </c>
      <c r="HI6" s="34">
        <v>6323</v>
      </c>
      <c r="HJ6" s="34">
        <v>6343</v>
      </c>
      <c r="HK6" s="34">
        <v>6335</v>
      </c>
      <c r="HL6" s="34">
        <v>6302</v>
      </c>
      <c r="HM6" s="34">
        <v>6426</v>
      </c>
      <c r="HN6" s="34">
        <v>6309</v>
      </c>
      <c r="HO6" s="34">
        <v>6564</v>
      </c>
      <c r="HP6" s="34">
        <v>6516</v>
      </c>
      <c r="HQ6" s="34">
        <v>7011</v>
      </c>
      <c r="HR6" s="34">
        <v>6817</v>
      </c>
      <c r="HS6" s="34">
        <v>6551</v>
      </c>
      <c r="HT6" s="34">
        <v>6833</v>
      </c>
      <c r="HU6" s="34">
        <v>6728</v>
      </c>
      <c r="HV6" s="34">
        <v>6623</v>
      </c>
      <c r="HW6" s="34">
        <v>6772</v>
      </c>
      <c r="HX6" s="34">
        <v>6686</v>
      </c>
      <c r="HY6" s="34">
        <v>6449</v>
      </c>
      <c r="HZ6" s="34">
        <v>6638</v>
      </c>
      <c r="IA6" s="34">
        <v>6588</v>
      </c>
      <c r="IB6" s="34">
        <v>6514</v>
      </c>
      <c r="IC6" s="34">
        <v>6288</v>
      </c>
      <c r="ID6" s="34">
        <v>6132</v>
      </c>
      <c r="IE6" s="34">
        <v>6036</v>
      </c>
      <c r="IF6" s="34">
        <v>5705</v>
      </c>
      <c r="IG6" s="34">
        <v>6128</v>
      </c>
      <c r="IH6" s="34">
        <v>6347</v>
      </c>
      <c r="II6" s="34">
        <v>6012</v>
      </c>
      <c r="IJ6" s="34">
        <v>6170</v>
      </c>
      <c r="IK6" s="34">
        <v>6227</v>
      </c>
      <c r="IL6" s="34">
        <v>6472</v>
      </c>
      <c r="IM6" s="34">
        <v>6200</v>
      </c>
      <c r="IN6" s="34">
        <v>6259</v>
      </c>
      <c r="IO6" s="34">
        <v>6393</v>
      </c>
      <c r="IP6" s="34">
        <v>6383</v>
      </c>
      <c r="IQ6" s="34">
        <v>6473</v>
      </c>
      <c r="IR6" s="34">
        <v>6541</v>
      </c>
      <c r="IS6" s="34">
        <v>6430</v>
      </c>
      <c r="IT6" s="34">
        <v>6286</v>
      </c>
      <c r="IU6" s="34">
        <v>6480</v>
      </c>
      <c r="IV6" s="34">
        <v>6369</v>
      </c>
      <c r="IW6" s="34">
        <v>6244</v>
      </c>
      <c r="IX6" s="34">
        <v>5997</v>
      </c>
      <c r="IY6" s="34">
        <v>6114</v>
      </c>
      <c r="IZ6" s="34">
        <v>6086</v>
      </c>
      <c r="JA6" s="34">
        <v>5935</v>
      </c>
      <c r="JB6" s="34">
        <v>5917</v>
      </c>
      <c r="JC6" s="34">
        <v>6003</v>
      </c>
      <c r="JD6" s="34">
        <v>5609</v>
      </c>
      <c r="JE6" s="34">
        <v>5920</v>
      </c>
      <c r="JF6" s="34">
        <v>5977</v>
      </c>
      <c r="JG6" s="34">
        <v>5858</v>
      </c>
      <c r="JH6" s="34">
        <v>5726</v>
      </c>
      <c r="JI6" s="34">
        <v>5813</v>
      </c>
      <c r="JJ6" s="34">
        <v>5912</v>
      </c>
      <c r="JK6" s="34">
        <v>5706</v>
      </c>
      <c r="JL6" s="34">
        <v>5892</v>
      </c>
      <c r="JM6" s="34">
        <v>5841</v>
      </c>
      <c r="JN6" s="34">
        <v>6082</v>
      </c>
      <c r="JO6" s="34">
        <v>5889</v>
      </c>
      <c r="JP6" s="34">
        <v>5837</v>
      </c>
      <c r="JQ6" s="34">
        <v>5662</v>
      </c>
      <c r="JR6" s="34">
        <v>5739</v>
      </c>
      <c r="JS6" s="28">
        <v>5597</v>
      </c>
    </row>
    <row r="7" spans="1:279" x14ac:dyDescent="0.25">
      <c r="A7" s="33" t="s">
        <v>558</v>
      </c>
      <c r="B7" s="34">
        <v>130596</v>
      </c>
      <c r="C7" s="34">
        <v>130669</v>
      </c>
      <c r="D7" s="34">
        <v>130400</v>
      </c>
      <c r="E7" s="34">
        <v>130621</v>
      </c>
      <c r="F7" s="34">
        <v>130779</v>
      </c>
      <c r="G7" s="34">
        <v>130561</v>
      </c>
      <c r="H7" s="34">
        <v>130652</v>
      </c>
      <c r="I7" s="34">
        <v>131275</v>
      </c>
      <c r="J7" s="34">
        <v>131421</v>
      </c>
      <c r="K7" s="34">
        <v>131744</v>
      </c>
      <c r="L7" s="34">
        <v>131891</v>
      </c>
      <c r="M7" s="34">
        <v>131951</v>
      </c>
      <c r="N7" s="34">
        <v>132038</v>
      </c>
      <c r="O7" s="34">
        <v>132115</v>
      </c>
      <c r="P7" s="34">
        <v>132108</v>
      </c>
      <c r="Q7" s="34">
        <v>132590</v>
      </c>
      <c r="R7" s="34">
        <v>131851</v>
      </c>
      <c r="S7" s="34">
        <v>131949</v>
      </c>
      <c r="T7" s="34">
        <v>132343</v>
      </c>
      <c r="U7" s="34">
        <v>132336</v>
      </c>
      <c r="V7" s="34">
        <v>132611</v>
      </c>
      <c r="W7" s="34">
        <v>132716</v>
      </c>
      <c r="X7" s="34">
        <v>132614</v>
      </c>
      <c r="Y7" s="34">
        <v>132511</v>
      </c>
      <c r="Z7" s="34">
        <v>132616</v>
      </c>
      <c r="AA7" s="34">
        <v>132952</v>
      </c>
      <c r="AB7" s="34">
        <v>133180</v>
      </c>
      <c r="AC7" s="34">
        <v>133409</v>
      </c>
      <c r="AD7" s="34">
        <v>133667</v>
      </c>
      <c r="AE7" s="34">
        <v>133697</v>
      </c>
      <c r="AF7" s="34">
        <v>134284</v>
      </c>
      <c r="AG7" s="34">
        <v>134054</v>
      </c>
      <c r="AH7" s="34">
        <v>134515</v>
      </c>
      <c r="AI7" s="34">
        <v>134921</v>
      </c>
      <c r="AJ7" s="34">
        <v>135007</v>
      </c>
      <c r="AK7" s="34">
        <v>135113</v>
      </c>
      <c r="AL7" s="34">
        <v>135456</v>
      </c>
      <c r="AM7" s="34">
        <v>135400</v>
      </c>
      <c r="AN7" s="34">
        <v>135891</v>
      </c>
      <c r="AO7" s="34">
        <v>136016</v>
      </c>
      <c r="AP7" s="34">
        <v>136119</v>
      </c>
      <c r="AQ7" s="34">
        <v>136211</v>
      </c>
      <c r="AR7" s="34">
        <v>136477</v>
      </c>
      <c r="AS7" s="34">
        <v>136618</v>
      </c>
      <c r="AT7" s="34">
        <v>136675</v>
      </c>
      <c r="AU7" s="34">
        <v>136633</v>
      </c>
      <c r="AV7" s="34">
        <v>136961</v>
      </c>
      <c r="AW7" s="34">
        <v>137155</v>
      </c>
      <c r="AX7" s="34">
        <v>137095</v>
      </c>
      <c r="AY7" s="34">
        <v>137112</v>
      </c>
      <c r="AZ7" s="34">
        <v>137236</v>
      </c>
      <c r="BA7" s="34">
        <v>137150</v>
      </c>
      <c r="BB7" s="34">
        <v>137372</v>
      </c>
      <c r="BC7" s="34">
        <v>137455</v>
      </c>
      <c r="BD7" s="34">
        <v>137588</v>
      </c>
      <c r="BE7" s="34">
        <v>137570</v>
      </c>
      <c r="BF7" s="34">
        <v>138286</v>
      </c>
      <c r="BG7" s="34">
        <v>138279</v>
      </c>
      <c r="BH7" s="34">
        <v>138381</v>
      </c>
      <c r="BI7" s="34">
        <v>138634</v>
      </c>
      <c r="BJ7" s="34">
        <v>139003</v>
      </c>
      <c r="BK7" s="34">
        <v>138967</v>
      </c>
      <c r="BL7" s="34">
        <v>138730</v>
      </c>
      <c r="BM7" s="34">
        <v>138959</v>
      </c>
      <c r="BN7" s="34">
        <v>139107</v>
      </c>
      <c r="BO7" s="34">
        <v>139329</v>
      </c>
      <c r="BP7" s="34">
        <v>139439</v>
      </c>
      <c r="BQ7" s="34">
        <v>139430</v>
      </c>
      <c r="BR7" s="34">
        <v>139622</v>
      </c>
      <c r="BS7" s="34">
        <v>139771</v>
      </c>
      <c r="BT7" s="34">
        <v>140025</v>
      </c>
      <c r="BU7" s="34">
        <v>140177</v>
      </c>
      <c r="BV7" s="34">
        <v>142267</v>
      </c>
      <c r="BW7" s="34">
        <v>142456</v>
      </c>
      <c r="BX7" s="34">
        <v>142434</v>
      </c>
      <c r="BY7" s="34">
        <v>142751</v>
      </c>
      <c r="BZ7" s="34">
        <v>142388</v>
      </c>
      <c r="CA7" s="34">
        <v>142591</v>
      </c>
      <c r="CB7" s="34">
        <v>142278</v>
      </c>
      <c r="CC7" s="34">
        <v>142514</v>
      </c>
      <c r="CD7" s="34">
        <v>142518</v>
      </c>
      <c r="CE7" s="34">
        <v>142622</v>
      </c>
      <c r="CF7" s="34">
        <v>142962</v>
      </c>
      <c r="CG7" s="34">
        <v>143248</v>
      </c>
      <c r="CH7" s="34">
        <v>143800</v>
      </c>
      <c r="CI7" s="34">
        <v>143701</v>
      </c>
      <c r="CJ7" s="34">
        <v>143924</v>
      </c>
      <c r="CK7" s="34">
        <v>143569</v>
      </c>
      <c r="CL7" s="34">
        <v>143318</v>
      </c>
      <c r="CM7" s="34">
        <v>143357</v>
      </c>
      <c r="CN7" s="34">
        <v>143654</v>
      </c>
      <c r="CO7" s="34">
        <v>143284</v>
      </c>
      <c r="CP7" s="34">
        <v>143989</v>
      </c>
      <c r="CQ7" s="34">
        <v>144086</v>
      </c>
      <c r="CR7" s="34">
        <v>144240</v>
      </c>
      <c r="CS7" s="34">
        <v>144305</v>
      </c>
      <c r="CT7" s="34">
        <v>143883</v>
      </c>
      <c r="CU7" s="34">
        <v>144653</v>
      </c>
      <c r="CV7" s="34">
        <v>144481</v>
      </c>
      <c r="CW7" s="34">
        <v>144725</v>
      </c>
      <c r="CX7" s="34">
        <v>144938</v>
      </c>
      <c r="CY7" s="34">
        <v>144808</v>
      </c>
      <c r="CZ7" s="34">
        <v>144803</v>
      </c>
      <c r="DA7" s="34">
        <v>145009</v>
      </c>
      <c r="DB7" s="34">
        <v>145552</v>
      </c>
      <c r="DC7" s="34">
        <v>145314</v>
      </c>
      <c r="DD7" s="34">
        <v>145041</v>
      </c>
      <c r="DE7" s="34">
        <v>145066</v>
      </c>
      <c r="DF7" s="34">
        <v>145937</v>
      </c>
      <c r="DG7" s="34">
        <v>146100</v>
      </c>
      <c r="DH7" s="34">
        <v>146022</v>
      </c>
      <c r="DI7" s="34">
        <v>146474</v>
      </c>
      <c r="DJ7" s="34">
        <v>146500</v>
      </c>
      <c r="DK7" s="34">
        <v>147056</v>
      </c>
      <c r="DL7" s="34">
        <v>146485</v>
      </c>
      <c r="DM7" s="34">
        <v>146445</v>
      </c>
      <c r="DN7" s="34">
        <v>146530</v>
      </c>
      <c r="DO7" s="34">
        <v>146716</v>
      </c>
      <c r="DP7" s="34">
        <v>147000</v>
      </c>
      <c r="DQ7" s="34">
        <v>146729</v>
      </c>
      <c r="DR7" s="34">
        <v>146842</v>
      </c>
      <c r="DS7" s="34">
        <v>146709</v>
      </c>
      <c r="DT7" s="34">
        <v>146944</v>
      </c>
      <c r="DU7" s="34">
        <v>146850</v>
      </c>
      <c r="DV7" s="34">
        <v>147065</v>
      </c>
      <c r="DW7" s="34">
        <v>147460</v>
      </c>
      <c r="DX7" s="34">
        <v>147692</v>
      </c>
      <c r="DY7" s="34">
        <v>147564</v>
      </c>
      <c r="DZ7" s="34">
        <v>147415</v>
      </c>
      <c r="EA7" s="34">
        <v>147793</v>
      </c>
      <c r="EB7" s="34">
        <v>148162</v>
      </c>
      <c r="EC7" s="34">
        <v>148059</v>
      </c>
      <c r="ED7" s="34">
        <v>148029</v>
      </c>
      <c r="EE7" s="34">
        <v>148364</v>
      </c>
      <c r="EF7" s="34">
        <v>148391</v>
      </c>
      <c r="EG7" s="34">
        <v>148926</v>
      </c>
      <c r="EH7" s="34">
        <v>149261</v>
      </c>
      <c r="EI7" s="34">
        <v>149238</v>
      </c>
      <c r="EJ7" s="34">
        <v>149432</v>
      </c>
      <c r="EK7" s="34">
        <v>149779</v>
      </c>
      <c r="EL7" s="34">
        <v>149954</v>
      </c>
      <c r="EM7" s="34">
        <v>150001</v>
      </c>
      <c r="EN7" s="34">
        <v>150065</v>
      </c>
      <c r="EO7" s="34">
        <v>150030</v>
      </c>
      <c r="EP7" s="34">
        <v>150214</v>
      </c>
      <c r="EQ7" s="34">
        <v>150641</v>
      </c>
      <c r="ER7" s="34">
        <v>150813</v>
      </c>
      <c r="ES7" s="34">
        <v>150881</v>
      </c>
      <c r="ET7" s="34">
        <v>151069</v>
      </c>
      <c r="EU7" s="34">
        <v>151354</v>
      </c>
      <c r="EV7" s="34">
        <v>151377</v>
      </c>
      <c r="EW7" s="34">
        <v>151716</v>
      </c>
      <c r="EX7" s="34">
        <v>151662</v>
      </c>
      <c r="EY7" s="34">
        <v>152041</v>
      </c>
      <c r="EZ7" s="34">
        <v>152406</v>
      </c>
      <c r="FA7" s="34">
        <v>152732</v>
      </c>
      <c r="FB7" s="34">
        <v>153144</v>
      </c>
      <c r="FC7" s="34">
        <v>152983</v>
      </c>
      <c r="FD7" s="34">
        <v>153051</v>
      </c>
      <c r="FE7" s="34">
        <v>152435</v>
      </c>
      <c r="FF7" s="34">
        <v>152670</v>
      </c>
      <c r="FG7" s="34">
        <v>153041</v>
      </c>
      <c r="FH7" s="34">
        <v>153054</v>
      </c>
      <c r="FI7" s="34">
        <v>152749</v>
      </c>
      <c r="FJ7" s="34">
        <v>153414</v>
      </c>
      <c r="FK7" s="34">
        <v>153183</v>
      </c>
      <c r="FL7" s="34">
        <v>153835</v>
      </c>
      <c r="FM7" s="34">
        <v>153918</v>
      </c>
      <c r="FN7" s="34">
        <v>154063</v>
      </c>
      <c r="FO7" s="34">
        <v>153653</v>
      </c>
      <c r="FP7" s="34">
        <v>153908</v>
      </c>
      <c r="FQ7" s="34">
        <v>153769</v>
      </c>
      <c r="FR7" s="34">
        <v>154303</v>
      </c>
      <c r="FS7" s="34">
        <v>154313</v>
      </c>
      <c r="FT7" s="34">
        <v>154469</v>
      </c>
      <c r="FU7" s="34">
        <v>154641</v>
      </c>
      <c r="FV7" s="34">
        <v>154570</v>
      </c>
      <c r="FW7" s="34">
        <v>154876</v>
      </c>
      <c r="FX7" s="34">
        <v>154639</v>
      </c>
      <c r="FY7" s="34">
        <v>154655</v>
      </c>
      <c r="FZ7" s="34">
        <v>154210</v>
      </c>
      <c r="GA7" s="34">
        <v>154538</v>
      </c>
      <c r="GB7" s="34">
        <v>154133</v>
      </c>
      <c r="GC7" s="34">
        <v>154509</v>
      </c>
      <c r="GD7" s="34">
        <v>154747</v>
      </c>
      <c r="GE7" s="34">
        <v>154716</v>
      </c>
      <c r="GF7" s="34">
        <v>154502</v>
      </c>
      <c r="GG7" s="34">
        <v>154307</v>
      </c>
      <c r="GH7" s="34">
        <v>153827</v>
      </c>
      <c r="GI7" s="34">
        <v>153784</v>
      </c>
      <c r="GJ7" s="34">
        <v>153878</v>
      </c>
      <c r="GK7" s="34">
        <v>153111</v>
      </c>
      <c r="GL7" s="34">
        <v>153484</v>
      </c>
      <c r="GM7" s="34">
        <v>153694</v>
      </c>
      <c r="GN7" s="34">
        <v>153954</v>
      </c>
      <c r="GO7" s="34">
        <v>154622</v>
      </c>
      <c r="GP7" s="34">
        <v>154091</v>
      </c>
      <c r="GQ7" s="34">
        <v>153616</v>
      </c>
      <c r="GR7" s="34">
        <v>153691</v>
      </c>
      <c r="GS7" s="34">
        <v>154086</v>
      </c>
      <c r="GT7" s="34">
        <v>153975</v>
      </c>
      <c r="GU7" s="34">
        <v>153635</v>
      </c>
      <c r="GV7" s="34">
        <v>154125</v>
      </c>
      <c r="GW7" s="34">
        <v>153650</v>
      </c>
      <c r="GX7" s="34">
        <v>153263</v>
      </c>
      <c r="GY7" s="34">
        <v>153214</v>
      </c>
      <c r="GZ7" s="34">
        <v>153376</v>
      </c>
      <c r="HA7" s="34">
        <v>153543</v>
      </c>
      <c r="HB7" s="34">
        <v>153479</v>
      </c>
      <c r="HC7" s="34">
        <v>153346</v>
      </c>
      <c r="HD7" s="34">
        <v>153288</v>
      </c>
      <c r="HE7" s="34">
        <v>153760</v>
      </c>
      <c r="HF7" s="34">
        <v>154131</v>
      </c>
      <c r="HG7" s="34">
        <v>153961</v>
      </c>
      <c r="HH7" s="34">
        <v>154128</v>
      </c>
      <c r="HI7" s="34">
        <v>153995</v>
      </c>
      <c r="HJ7" s="34">
        <v>154381</v>
      </c>
      <c r="HK7" s="34">
        <v>154671</v>
      </c>
      <c r="HL7" s="34">
        <v>154749</v>
      </c>
      <c r="HM7" s="34">
        <v>154545</v>
      </c>
      <c r="HN7" s="34">
        <v>154866</v>
      </c>
      <c r="HO7" s="34">
        <v>155083</v>
      </c>
      <c r="HP7" s="34">
        <v>154948</v>
      </c>
      <c r="HQ7" s="34">
        <v>154763</v>
      </c>
      <c r="HR7" s="34">
        <v>155160</v>
      </c>
      <c r="HS7" s="34">
        <v>155554</v>
      </c>
      <c r="HT7" s="34">
        <v>155338</v>
      </c>
      <c r="HU7" s="34">
        <v>155628</v>
      </c>
      <c r="HV7" s="34">
        <v>155695</v>
      </c>
      <c r="HW7" s="34">
        <v>155268</v>
      </c>
      <c r="HX7" s="34">
        <v>154990</v>
      </c>
      <c r="HY7" s="34">
        <v>155356</v>
      </c>
      <c r="HZ7" s="34">
        <v>155514</v>
      </c>
      <c r="IA7" s="34">
        <v>155747</v>
      </c>
      <c r="IB7" s="34">
        <v>155669</v>
      </c>
      <c r="IC7" s="34">
        <v>155587</v>
      </c>
      <c r="ID7" s="34">
        <v>155731</v>
      </c>
      <c r="IE7" s="34">
        <v>154709</v>
      </c>
      <c r="IF7" s="34">
        <v>155328</v>
      </c>
      <c r="IG7" s="34">
        <v>155151</v>
      </c>
      <c r="IH7" s="34">
        <v>155295</v>
      </c>
      <c r="II7" s="34">
        <v>155485</v>
      </c>
      <c r="IJ7" s="34">
        <v>156115</v>
      </c>
      <c r="IK7" s="34">
        <v>155378</v>
      </c>
      <c r="IL7" s="34">
        <v>155559</v>
      </c>
      <c r="IM7" s="34">
        <v>155682</v>
      </c>
      <c r="IN7" s="34">
        <v>156098</v>
      </c>
      <c r="IO7" s="34">
        <v>156117</v>
      </c>
      <c r="IP7" s="34">
        <v>156100</v>
      </c>
      <c r="IQ7" s="34">
        <v>156389</v>
      </c>
      <c r="IR7" s="34">
        <v>156421</v>
      </c>
      <c r="IS7" s="34">
        <v>156238</v>
      </c>
      <c r="IT7" s="34">
        <v>157022</v>
      </c>
      <c r="IU7" s="34">
        <v>156771</v>
      </c>
      <c r="IV7" s="34">
        <v>156781</v>
      </c>
      <c r="IW7" s="34">
        <v>157043</v>
      </c>
      <c r="IX7" s="34">
        <v>157447</v>
      </c>
      <c r="IY7" s="34">
        <v>156993</v>
      </c>
      <c r="IZ7" s="34">
        <v>157125</v>
      </c>
      <c r="JA7" s="34">
        <v>157109</v>
      </c>
      <c r="JB7" s="34">
        <v>156809</v>
      </c>
      <c r="JC7" s="34">
        <v>157123</v>
      </c>
      <c r="JD7" s="34">
        <v>157358</v>
      </c>
      <c r="JE7" s="34">
        <v>157957</v>
      </c>
      <c r="JF7" s="34">
        <v>158362</v>
      </c>
      <c r="JG7" s="34">
        <v>158888</v>
      </c>
      <c r="JH7" s="34">
        <v>159278</v>
      </c>
      <c r="JI7" s="34">
        <v>158938</v>
      </c>
      <c r="JJ7" s="34">
        <v>158510</v>
      </c>
      <c r="JK7" s="34">
        <v>158889</v>
      </c>
      <c r="JL7" s="34">
        <v>159295</v>
      </c>
      <c r="JM7" s="34">
        <v>159508</v>
      </c>
      <c r="JN7" s="34">
        <v>159830</v>
      </c>
      <c r="JO7" s="34">
        <v>159643</v>
      </c>
      <c r="JP7" s="34">
        <v>159456</v>
      </c>
      <c r="JQ7" s="34">
        <v>159640</v>
      </c>
      <c r="JR7" s="34">
        <v>159716</v>
      </c>
      <c r="JS7" s="28">
        <v>160056</v>
      </c>
    </row>
    <row r="9" spans="1:279" x14ac:dyDescent="0.25">
      <c r="B9" s="28" t="str">
        <f t="shared" ref="B9:BM12" si="0">B4</f>
        <v>Jan
1994</v>
      </c>
      <c r="C9" s="28" t="str">
        <f t="shared" si="0"/>
        <v>Feb
1994</v>
      </c>
      <c r="D9" s="28" t="str">
        <f t="shared" si="0"/>
        <v>Mar
1994</v>
      </c>
      <c r="E9" s="28" t="str">
        <f t="shared" si="0"/>
        <v>Apr
1994</v>
      </c>
      <c r="F9" s="28" t="str">
        <f t="shared" si="0"/>
        <v>May
1994</v>
      </c>
      <c r="G9" s="28" t="str">
        <f t="shared" si="0"/>
        <v>Jun
1994</v>
      </c>
      <c r="H9" s="28" t="str">
        <f t="shared" si="0"/>
        <v>Jul
1994</v>
      </c>
      <c r="I9" s="28" t="str">
        <f t="shared" si="0"/>
        <v>Aug
1994</v>
      </c>
      <c r="J9" s="28" t="str">
        <f t="shared" si="0"/>
        <v>Sep
1994</v>
      </c>
      <c r="K9" s="28" t="str">
        <f t="shared" si="0"/>
        <v>Oct
1994</v>
      </c>
      <c r="L9" s="28" t="str">
        <f t="shared" si="0"/>
        <v>Nov
1994</v>
      </c>
      <c r="M9" s="28" t="str">
        <f t="shared" si="0"/>
        <v>Dec
1994</v>
      </c>
      <c r="N9" s="28" t="str">
        <f t="shared" si="0"/>
        <v>Jan
1995</v>
      </c>
      <c r="O9" s="28" t="str">
        <f t="shared" si="0"/>
        <v>Feb
1995</v>
      </c>
      <c r="P9" s="28" t="str">
        <f t="shared" si="0"/>
        <v>Mar
1995</v>
      </c>
      <c r="Q9" s="28" t="str">
        <f t="shared" si="0"/>
        <v>Apr
1995</v>
      </c>
      <c r="R9" s="28" t="str">
        <f t="shared" si="0"/>
        <v>May
1995</v>
      </c>
      <c r="S9" s="28" t="str">
        <f t="shared" si="0"/>
        <v>Jun
1995</v>
      </c>
      <c r="T9" s="28" t="str">
        <f t="shared" si="0"/>
        <v>Jul
1995</v>
      </c>
      <c r="U9" s="28" t="str">
        <f t="shared" si="0"/>
        <v>Aug
1995</v>
      </c>
      <c r="V9" s="28" t="str">
        <f t="shared" si="0"/>
        <v>Sep
1995</v>
      </c>
      <c r="W9" s="28" t="str">
        <f t="shared" si="0"/>
        <v>Oct
1995</v>
      </c>
      <c r="X9" s="28" t="str">
        <f t="shared" si="0"/>
        <v>Nov
1995</v>
      </c>
      <c r="Y9" s="28" t="str">
        <f t="shared" si="0"/>
        <v>Dec
1995</v>
      </c>
      <c r="Z9" s="28" t="str">
        <f t="shared" si="0"/>
        <v>Jan
1996</v>
      </c>
      <c r="AA9" s="28" t="str">
        <f t="shared" si="0"/>
        <v>Feb
1996</v>
      </c>
      <c r="AB9" s="28" t="str">
        <f t="shared" si="0"/>
        <v>Mar
1996</v>
      </c>
      <c r="AC9" s="28" t="str">
        <f t="shared" si="0"/>
        <v>Apr
1996</v>
      </c>
      <c r="AD9" s="28" t="str">
        <f t="shared" si="0"/>
        <v>May
1996</v>
      </c>
      <c r="AE9" s="28" t="str">
        <f t="shared" si="0"/>
        <v>Jun
1996</v>
      </c>
      <c r="AF9" s="28" t="str">
        <f t="shared" si="0"/>
        <v>Jul
1996</v>
      </c>
      <c r="AG9" s="28" t="str">
        <f t="shared" si="0"/>
        <v>Aug
1996</v>
      </c>
      <c r="AH9" s="28" t="str">
        <f t="shared" si="0"/>
        <v>Sep
1996</v>
      </c>
      <c r="AI9" s="28" t="str">
        <f t="shared" si="0"/>
        <v>Oct
1996</v>
      </c>
      <c r="AJ9" s="28" t="str">
        <f t="shared" si="0"/>
        <v>Nov
1996</v>
      </c>
      <c r="AK9" s="28" t="str">
        <f t="shared" si="0"/>
        <v>Dec
1996</v>
      </c>
      <c r="AL9" s="28" t="str">
        <f t="shared" si="0"/>
        <v>Jan
1997</v>
      </c>
      <c r="AM9" s="28" t="str">
        <f t="shared" si="0"/>
        <v>Feb
1997</v>
      </c>
      <c r="AN9" s="28" t="str">
        <f t="shared" si="0"/>
        <v>Mar
1997</v>
      </c>
      <c r="AO9" s="28" t="str">
        <f t="shared" si="0"/>
        <v>Apr
1997</v>
      </c>
      <c r="AP9" s="28" t="str">
        <f t="shared" si="0"/>
        <v>May
1997</v>
      </c>
      <c r="AQ9" s="28" t="str">
        <f t="shared" si="0"/>
        <v>Jun
1997</v>
      </c>
      <c r="AR9" s="28" t="str">
        <f t="shared" si="0"/>
        <v>Jul
1997</v>
      </c>
      <c r="AS9" s="28" t="str">
        <f t="shared" si="0"/>
        <v>Aug
1997</v>
      </c>
      <c r="AT9" s="28" t="str">
        <f t="shared" si="0"/>
        <v>Sep
1997</v>
      </c>
      <c r="AU9" s="28" t="str">
        <f t="shared" si="0"/>
        <v>Oct
1997</v>
      </c>
      <c r="AV9" s="28" t="str">
        <f t="shared" si="0"/>
        <v>Nov
1997</v>
      </c>
      <c r="AW9" s="28" t="str">
        <f t="shared" si="0"/>
        <v>Dec
1997</v>
      </c>
      <c r="AX9" s="28" t="str">
        <f t="shared" si="0"/>
        <v>Jan
1998</v>
      </c>
      <c r="AY9" s="28" t="str">
        <f t="shared" si="0"/>
        <v>Feb
1998</v>
      </c>
      <c r="AZ9" s="28" t="str">
        <f t="shared" si="0"/>
        <v>Mar
1998</v>
      </c>
      <c r="BA9" s="28" t="str">
        <f t="shared" si="0"/>
        <v>Apr
1998</v>
      </c>
      <c r="BB9" s="28" t="str">
        <f t="shared" si="0"/>
        <v>May
1998</v>
      </c>
      <c r="BC9" s="28" t="str">
        <f t="shared" si="0"/>
        <v>Jun
1998</v>
      </c>
      <c r="BD9" s="28" t="str">
        <f t="shared" si="0"/>
        <v>Jul
1998</v>
      </c>
      <c r="BE9" s="28" t="str">
        <f t="shared" si="0"/>
        <v>Aug
1998</v>
      </c>
      <c r="BF9" s="28" t="str">
        <f t="shared" si="0"/>
        <v>Sep
1998</v>
      </c>
      <c r="BG9" s="28" t="str">
        <f t="shared" si="0"/>
        <v>Oct
1998</v>
      </c>
      <c r="BH9" s="28" t="str">
        <f t="shared" si="0"/>
        <v>Nov
1998</v>
      </c>
      <c r="BI9" s="28" t="str">
        <f t="shared" si="0"/>
        <v>Dec
1998</v>
      </c>
      <c r="BJ9" s="28" t="str">
        <f t="shared" si="0"/>
        <v>Jan
1999</v>
      </c>
      <c r="BK9" s="28" t="str">
        <f t="shared" si="0"/>
        <v>Feb
1999</v>
      </c>
      <c r="BL9" s="28" t="str">
        <f t="shared" si="0"/>
        <v>Mar
1999</v>
      </c>
      <c r="BM9" s="28" t="str">
        <f t="shared" si="0"/>
        <v>Apr
1999</v>
      </c>
      <c r="BN9" s="28" t="str">
        <f t="shared" ref="BN9:DY12" si="1">BN4</f>
        <v>May
1999</v>
      </c>
      <c r="BO9" s="28" t="str">
        <f t="shared" si="1"/>
        <v>Jun
1999</v>
      </c>
      <c r="BP9" s="28" t="str">
        <f t="shared" si="1"/>
        <v>Jul
1999</v>
      </c>
      <c r="BQ9" s="28" t="str">
        <f t="shared" si="1"/>
        <v>Aug
1999</v>
      </c>
      <c r="BR9" s="28" t="str">
        <f t="shared" si="1"/>
        <v>Sep
1999</v>
      </c>
      <c r="BS9" s="28" t="str">
        <f t="shared" si="1"/>
        <v>Oct
1999</v>
      </c>
      <c r="BT9" s="28" t="str">
        <f t="shared" si="1"/>
        <v>Nov
1999</v>
      </c>
      <c r="BU9" s="28" t="str">
        <f t="shared" si="1"/>
        <v>Dec
1999</v>
      </c>
      <c r="BV9" s="28" t="str">
        <f t="shared" si="1"/>
        <v>Jan
2000</v>
      </c>
      <c r="BW9" s="28" t="str">
        <f t="shared" si="1"/>
        <v>Feb
2000</v>
      </c>
      <c r="BX9" s="28" t="str">
        <f t="shared" si="1"/>
        <v>Mar
2000</v>
      </c>
      <c r="BY9" s="28" t="str">
        <f t="shared" si="1"/>
        <v>Apr
2000</v>
      </c>
      <c r="BZ9" s="28" t="str">
        <f t="shared" si="1"/>
        <v>May
2000</v>
      </c>
      <c r="CA9" s="28" t="str">
        <f t="shared" si="1"/>
        <v>Jun
2000</v>
      </c>
      <c r="CB9" s="28" t="str">
        <f t="shared" si="1"/>
        <v>Jul
2000</v>
      </c>
      <c r="CC9" s="28" t="str">
        <f t="shared" si="1"/>
        <v>Aug
2000</v>
      </c>
      <c r="CD9" s="28" t="str">
        <f t="shared" si="1"/>
        <v>Sep
2000</v>
      </c>
      <c r="CE9" s="28" t="str">
        <f t="shared" si="1"/>
        <v>Oct
2000</v>
      </c>
      <c r="CF9" s="28" t="str">
        <f t="shared" si="1"/>
        <v>Nov
2000</v>
      </c>
      <c r="CG9" s="28" t="str">
        <f t="shared" si="1"/>
        <v>Dec
2000</v>
      </c>
      <c r="CH9" s="28" t="str">
        <f t="shared" si="1"/>
        <v>Jan
2001</v>
      </c>
      <c r="CI9" s="28" t="str">
        <f t="shared" si="1"/>
        <v>Feb
2001</v>
      </c>
      <c r="CJ9" s="28" t="str">
        <f t="shared" si="1"/>
        <v>Mar
2001</v>
      </c>
      <c r="CK9" s="28" t="str">
        <f t="shared" si="1"/>
        <v>Apr
2001</v>
      </c>
      <c r="CL9" s="28" t="str">
        <f t="shared" si="1"/>
        <v>May
2001</v>
      </c>
      <c r="CM9" s="28" t="str">
        <f t="shared" si="1"/>
        <v>Jun
2001</v>
      </c>
      <c r="CN9" s="28" t="str">
        <f t="shared" si="1"/>
        <v>Jul
2001</v>
      </c>
      <c r="CO9" s="28" t="str">
        <f t="shared" si="1"/>
        <v>Aug
2001</v>
      </c>
      <c r="CP9" s="28" t="str">
        <f t="shared" si="1"/>
        <v>Sep
2001</v>
      </c>
      <c r="CQ9" s="28" t="str">
        <f t="shared" si="1"/>
        <v>Oct
2001</v>
      </c>
      <c r="CR9" s="28" t="str">
        <f t="shared" si="1"/>
        <v>Nov
2001</v>
      </c>
      <c r="CS9" s="28" t="str">
        <f t="shared" si="1"/>
        <v>Dec
2001</v>
      </c>
      <c r="CT9" s="28" t="str">
        <f t="shared" si="1"/>
        <v>Jan
2002</v>
      </c>
      <c r="CU9" s="28" t="str">
        <f t="shared" si="1"/>
        <v>Feb
2002</v>
      </c>
      <c r="CV9" s="28" t="str">
        <f t="shared" si="1"/>
        <v>Mar
2002</v>
      </c>
      <c r="CW9" s="28" t="str">
        <f t="shared" si="1"/>
        <v>Apr
2002</v>
      </c>
      <c r="CX9" s="28" t="str">
        <f t="shared" si="1"/>
        <v>May
2002</v>
      </c>
      <c r="CY9" s="28" t="str">
        <f t="shared" si="1"/>
        <v>Jun
2002</v>
      </c>
      <c r="CZ9" s="28" t="str">
        <f t="shared" si="1"/>
        <v>Jul
2002</v>
      </c>
      <c r="DA9" s="28" t="str">
        <f t="shared" si="1"/>
        <v>Aug
2002</v>
      </c>
      <c r="DB9" s="28" t="str">
        <f t="shared" si="1"/>
        <v>Sep
2002</v>
      </c>
      <c r="DC9" s="28" t="str">
        <f t="shared" si="1"/>
        <v>Oct
2002</v>
      </c>
      <c r="DD9" s="28" t="str">
        <f t="shared" si="1"/>
        <v>Nov
2002</v>
      </c>
      <c r="DE9" s="28" t="str">
        <f t="shared" si="1"/>
        <v>Dec
2002</v>
      </c>
      <c r="DF9" s="28" t="str">
        <f t="shared" si="1"/>
        <v>Jan
2003</v>
      </c>
      <c r="DG9" s="28" t="str">
        <f t="shared" si="1"/>
        <v>Feb
2003</v>
      </c>
      <c r="DH9" s="28" t="str">
        <f t="shared" si="1"/>
        <v>Mar
2003</v>
      </c>
      <c r="DI9" s="28" t="str">
        <f t="shared" si="1"/>
        <v>Apr
2003</v>
      </c>
      <c r="DJ9" s="28" t="str">
        <f t="shared" si="1"/>
        <v>May
2003</v>
      </c>
      <c r="DK9" s="28" t="str">
        <f t="shared" si="1"/>
        <v>Jun
2003</v>
      </c>
      <c r="DL9" s="28" t="str">
        <f t="shared" si="1"/>
        <v>Jul
2003</v>
      </c>
      <c r="DM9" s="28" t="str">
        <f t="shared" si="1"/>
        <v>Aug
2003</v>
      </c>
      <c r="DN9" s="28" t="str">
        <f t="shared" si="1"/>
        <v>Sep
2003</v>
      </c>
      <c r="DO9" s="28" t="str">
        <f t="shared" si="1"/>
        <v>Oct
2003</v>
      </c>
      <c r="DP9" s="28" t="str">
        <f t="shared" si="1"/>
        <v>Nov
2003</v>
      </c>
      <c r="DQ9" s="28" t="str">
        <f t="shared" si="1"/>
        <v>Dec
2003</v>
      </c>
      <c r="DR9" s="28" t="str">
        <f t="shared" si="1"/>
        <v>Jan
2004</v>
      </c>
      <c r="DS9" s="28" t="str">
        <f t="shared" si="1"/>
        <v>Feb
2004</v>
      </c>
      <c r="DT9" s="28" t="str">
        <f t="shared" si="1"/>
        <v>Mar
2004</v>
      </c>
      <c r="DU9" s="28" t="str">
        <f t="shared" si="1"/>
        <v>Apr
2004</v>
      </c>
      <c r="DV9" s="28" t="str">
        <f t="shared" si="1"/>
        <v>May
2004</v>
      </c>
      <c r="DW9" s="28" t="str">
        <f t="shared" si="1"/>
        <v>Jun
2004</v>
      </c>
      <c r="DX9" s="28" t="str">
        <f t="shared" si="1"/>
        <v>Jul
2004</v>
      </c>
      <c r="DY9" s="28" t="str">
        <f t="shared" si="1"/>
        <v>Aug
2004</v>
      </c>
      <c r="DZ9" s="28" t="str">
        <f t="shared" ref="DZ9:GK12" si="2">DZ4</f>
        <v>Sep
2004</v>
      </c>
      <c r="EA9" s="28" t="str">
        <f t="shared" si="2"/>
        <v>Oct
2004</v>
      </c>
      <c r="EB9" s="28" t="str">
        <f t="shared" si="2"/>
        <v>Nov
2004</v>
      </c>
      <c r="EC9" s="28" t="str">
        <f t="shared" si="2"/>
        <v>Dec
2004</v>
      </c>
      <c r="ED9" s="28" t="str">
        <f t="shared" si="2"/>
        <v>Jan
2005</v>
      </c>
      <c r="EE9" s="28" t="str">
        <f t="shared" si="2"/>
        <v>Feb
2005</v>
      </c>
      <c r="EF9" s="28" t="str">
        <f t="shared" si="2"/>
        <v>Mar
2005</v>
      </c>
      <c r="EG9" s="28" t="str">
        <f t="shared" si="2"/>
        <v>Apr
2005</v>
      </c>
      <c r="EH9" s="28" t="str">
        <f t="shared" si="2"/>
        <v>May
2005</v>
      </c>
      <c r="EI9" s="28" t="str">
        <f t="shared" si="2"/>
        <v>Jun
2005</v>
      </c>
      <c r="EJ9" s="28" t="str">
        <f t="shared" si="2"/>
        <v>Jul
2005</v>
      </c>
      <c r="EK9" s="28" t="str">
        <f t="shared" si="2"/>
        <v>Aug
2005</v>
      </c>
      <c r="EL9" s="28" t="str">
        <f t="shared" si="2"/>
        <v>Sep
2005</v>
      </c>
      <c r="EM9" s="28" t="str">
        <f t="shared" si="2"/>
        <v>Oct
2005</v>
      </c>
      <c r="EN9" s="28" t="str">
        <f t="shared" si="2"/>
        <v>Nov
2005</v>
      </c>
      <c r="EO9" s="28" t="str">
        <f t="shared" si="2"/>
        <v>Dec
2005</v>
      </c>
      <c r="EP9" s="28" t="str">
        <f t="shared" si="2"/>
        <v>Jan
2006</v>
      </c>
      <c r="EQ9" s="28" t="str">
        <f t="shared" si="2"/>
        <v>Feb
2006</v>
      </c>
      <c r="ER9" s="28" t="str">
        <f t="shared" si="2"/>
        <v>Mar
2006</v>
      </c>
      <c r="ES9" s="28" t="str">
        <f t="shared" si="2"/>
        <v>Apr
2006</v>
      </c>
      <c r="ET9" s="28" t="str">
        <f t="shared" si="2"/>
        <v>May
2006</v>
      </c>
      <c r="EU9" s="28" t="str">
        <f t="shared" si="2"/>
        <v>Jun
2006</v>
      </c>
      <c r="EV9" s="28" t="str">
        <f t="shared" si="2"/>
        <v>Jul
2006</v>
      </c>
      <c r="EW9" s="28" t="str">
        <f t="shared" si="2"/>
        <v>Aug
2006</v>
      </c>
      <c r="EX9" s="28" t="str">
        <f t="shared" si="2"/>
        <v>Sep
2006</v>
      </c>
      <c r="EY9" s="28" t="str">
        <f t="shared" si="2"/>
        <v>Oct
2006</v>
      </c>
      <c r="EZ9" s="28" t="str">
        <f t="shared" si="2"/>
        <v>Nov
2006</v>
      </c>
      <c r="FA9" s="28" t="str">
        <f t="shared" si="2"/>
        <v>Dec
2006</v>
      </c>
      <c r="FB9" s="28" t="str">
        <f t="shared" si="2"/>
        <v>Jan
2007</v>
      </c>
      <c r="FC9" s="28" t="str">
        <f t="shared" si="2"/>
        <v>Feb
2007</v>
      </c>
      <c r="FD9" s="28" t="str">
        <f t="shared" si="2"/>
        <v>Mar
2007</v>
      </c>
      <c r="FE9" s="28" t="str">
        <f t="shared" si="2"/>
        <v>Apr
2007</v>
      </c>
      <c r="FF9" s="28" t="str">
        <f t="shared" si="2"/>
        <v>May
2007</v>
      </c>
      <c r="FG9" s="28" t="str">
        <f t="shared" si="2"/>
        <v>Jun
2007</v>
      </c>
      <c r="FH9" s="28" t="str">
        <f t="shared" si="2"/>
        <v>Jul
2007</v>
      </c>
      <c r="FI9" s="28" t="str">
        <f t="shared" si="2"/>
        <v>Aug
2007</v>
      </c>
      <c r="FJ9" s="28" t="str">
        <f t="shared" si="2"/>
        <v>Sep
2007</v>
      </c>
      <c r="FK9" s="28" t="str">
        <f t="shared" si="2"/>
        <v>Oct
2007</v>
      </c>
      <c r="FL9" s="28" t="str">
        <f t="shared" si="2"/>
        <v>Nov
2007</v>
      </c>
      <c r="FM9" s="28" t="str">
        <f t="shared" si="2"/>
        <v>Dec
2007</v>
      </c>
      <c r="FN9" s="28" t="str">
        <f t="shared" si="2"/>
        <v>Jan
2008</v>
      </c>
      <c r="FO9" s="28" t="str">
        <f t="shared" si="2"/>
        <v>Feb
2008</v>
      </c>
      <c r="FP9" s="28" t="str">
        <f t="shared" si="2"/>
        <v>Mar
2008</v>
      </c>
      <c r="FQ9" s="28" t="str">
        <f t="shared" si="2"/>
        <v>Apr
2008</v>
      </c>
      <c r="FR9" s="28" t="str">
        <f t="shared" si="2"/>
        <v>May
2008</v>
      </c>
      <c r="FS9" s="28" t="str">
        <f t="shared" si="2"/>
        <v>Jun
2008</v>
      </c>
      <c r="FT9" s="28" t="str">
        <f t="shared" si="2"/>
        <v>Jul
2008</v>
      </c>
      <c r="FU9" s="28" t="str">
        <f t="shared" si="2"/>
        <v>Aug
2008</v>
      </c>
      <c r="FV9" s="28" t="str">
        <f t="shared" si="2"/>
        <v>Sep
2008</v>
      </c>
      <c r="FW9" s="28" t="str">
        <f t="shared" si="2"/>
        <v>Oct
2008</v>
      </c>
      <c r="FX9" s="28" t="str">
        <f t="shared" si="2"/>
        <v>Nov
2008</v>
      </c>
      <c r="FY9" s="28" t="str">
        <f t="shared" si="2"/>
        <v>Dec
2008</v>
      </c>
      <c r="FZ9" s="28" t="str">
        <f t="shared" si="2"/>
        <v>Jan
2009</v>
      </c>
      <c r="GA9" s="28" t="str">
        <f t="shared" si="2"/>
        <v>Feb
2009</v>
      </c>
      <c r="GB9" s="28" t="str">
        <f t="shared" si="2"/>
        <v>Mar
2009</v>
      </c>
      <c r="GC9" s="28" t="str">
        <f t="shared" si="2"/>
        <v>Apr
2009</v>
      </c>
      <c r="GD9" s="28" t="str">
        <f t="shared" si="2"/>
        <v>May
2009</v>
      </c>
      <c r="GE9" s="28" t="str">
        <f t="shared" si="2"/>
        <v>Jun
2009</v>
      </c>
      <c r="GF9" s="28" t="str">
        <f t="shared" si="2"/>
        <v>Jul
2009</v>
      </c>
      <c r="GG9" s="28" t="str">
        <f t="shared" si="2"/>
        <v>Aug
2009</v>
      </c>
      <c r="GH9" s="28" t="str">
        <f t="shared" si="2"/>
        <v>Sep
2009</v>
      </c>
      <c r="GI9" s="28" t="str">
        <f t="shared" si="2"/>
        <v>Oct
2009</v>
      </c>
      <c r="GJ9" s="28" t="str">
        <f t="shared" si="2"/>
        <v>Nov
2009</v>
      </c>
      <c r="GK9" s="28" t="str">
        <f t="shared" si="2"/>
        <v>Dec
2009</v>
      </c>
      <c r="GL9" s="28" t="str">
        <f t="shared" ref="GL9:IW12" si="3">GL4</f>
        <v>Jan
2010</v>
      </c>
      <c r="GM9" s="28" t="str">
        <f t="shared" si="3"/>
        <v>Feb
2010</v>
      </c>
      <c r="GN9" s="28" t="str">
        <f t="shared" si="3"/>
        <v>Mar
2010</v>
      </c>
      <c r="GO9" s="28" t="str">
        <f t="shared" si="3"/>
        <v>Apr
2010</v>
      </c>
      <c r="GP9" s="28" t="str">
        <f t="shared" si="3"/>
        <v>May
2010</v>
      </c>
      <c r="GQ9" s="28" t="str">
        <f t="shared" si="3"/>
        <v>Jun
2010</v>
      </c>
      <c r="GR9" s="28" t="str">
        <f t="shared" si="3"/>
        <v>Jul
2010</v>
      </c>
      <c r="GS9" s="28" t="str">
        <f t="shared" si="3"/>
        <v>Aug
2010</v>
      </c>
      <c r="GT9" s="28" t="str">
        <f t="shared" si="3"/>
        <v>Sep
2010</v>
      </c>
      <c r="GU9" s="28" t="str">
        <f t="shared" si="3"/>
        <v>Oct
2010</v>
      </c>
      <c r="GV9" s="28" t="str">
        <f t="shared" si="3"/>
        <v>Nov
2010</v>
      </c>
      <c r="GW9" s="28" t="str">
        <f t="shared" si="3"/>
        <v>Dec
2010</v>
      </c>
      <c r="GX9" s="28" t="str">
        <f t="shared" si="3"/>
        <v>Jan
2011</v>
      </c>
      <c r="GY9" s="28" t="str">
        <f t="shared" si="3"/>
        <v>Feb
2011</v>
      </c>
      <c r="GZ9" s="28" t="str">
        <f t="shared" si="3"/>
        <v>Mar
2011</v>
      </c>
      <c r="HA9" s="28" t="str">
        <f t="shared" si="3"/>
        <v>Apr
2011</v>
      </c>
      <c r="HB9" s="28" t="str">
        <f t="shared" si="3"/>
        <v>May
2011</v>
      </c>
      <c r="HC9" s="28" t="str">
        <f t="shared" si="3"/>
        <v>Jun
2011</v>
      </c>
      <c r="HD9" s="28" t="str">
        <f t="shared" si="3"/>
        <v>Jul
2011</v>
      </c>
      <c r="HE9" s="28" t="str">
        <f t="shared" si="3"/>
        <v>Aug
2011</v>
      </c>
      <c r="HF9" s="28" t="str">
        <f t="shared" si="3"/>
        <v>Sep
2011</v>
      </c>
      <c r="HG9" s="28" t="str">
        <f t="shared" si="3"/>
        <v>Oct
2011</v>
      </c>
      <c r="HH9" s="28" t="str">
        <f t="shared" si="3"/>
        <v>Nov
2011</v>
      </c>
      <c r="HI9" s="28" t="str">
        <f t="shared" si="3"/>
        <v>Dec
2011</v>
      </c>
      <c r="HJ9" s="28" t="str">
        <f t="shared" si="3"/>
        <v>Jan
2012</v>
      </c>
      <c r="HK9" s="28" t="str">
        <f t="shared" si="3"/>
        <v>Feb
2012</v>
      </c>
      <c r="HL9" s="28" t="str">
        <f t="shared" si="3"/>
        <v>Mar
2012</v>
      </c>
      <c r="HM9" s="28" t="str">
        <f t="shared" si="3"/>
        <v>Apr
2012</v>
      </c>
      <c r="HN9" s="28" t="str">
        <f t="shared" si="3"/>
        <v>May
2012</v>
      </c>
      <c r="HO9" s="28" t="str">
        <f t="shared" si="3"/>
        <v>Jun
2012</v>
      </c>
      <c r="HP9" s="28" t="str">
        <f t="shared" si="3"/>
        <v>Jul
2012</v>
      </c>
      <c r="HQ9" s="28" t="str">
        <f t="shared" si="3"/>
        <v>Aug
2012</v>
      </c>
      <c r="HR9" s="28" t="str">
        <f t="shared" si="3"/>
        <v>Sep
2012</v>
      </c>
      <c r="HS9" s="28" t="str">
        <f t="shared" si="3"/>
        <v>Oct
2012</v>
      </c>
      <c r="HT9" s="28" t="str">
        <f t="shared" si="3"/>
        <v>Nov
2012</v>
      </c>
      <c r="HU9" s="28" t="str">
        <f t="shared" si="3"/>
        <v>Dec
2012</v>
      </c>
      <c r="HV9" s="28" t="str">
        <f t="shared" si="3"/>
        <v>Jan
2013</v>
      </c>
      <c r="HW9" s="28" t="str">
        <f t="shared" si="3"/>
        <v>Feb
2013</v>
      </c>
      <c r="HX9" s="28" t="str">
        <f t="shared" si="3"/>
        <v>Mar
2013</v>
      </c>
      <c r="HY9" s="28" t="str">
        <f t="shared" si="3"/>
        <v>Apr
2013</v>
      </c>
      <c r="HZ9" s="28" t="str">
        <f t="shared" si="3"/>
        <v>May
2013</v>
      </c>
      <c r="IA9" s="28" t="str">
        <f t="shared" si="3"/>
        <v>Jun
2013</v>
      </c>
      <c r="IB9" s="28" t="str">
        <f t="shared" si="3"/>
        <v>Jul
2013</v>
      </c>
      <c r="IC9" s="28" t="str">
        <f t="shared" si="3"/>
        <v>Aug
2013</v>
      </c>
      <c r="ID9" s="28" t="str">
        <f t="shared" si="3"/>
        <v>Sep
2013</v>
      </c>
      <c r="IE9" s="28" t="str">
        <f t="shared" si="3"/>
        <v>Oct
2013</v>
      </c>
      <c r="IF9" s="28" t="str">
        <f t="shared" si="3"/>
        <v>Nov
2013</v>
      </c>
      <c r="IG9" s="28" t="str">
        <f t="shared" si="3"/>
        <v>Dec
2013</v>
      </c>
      <c r="IH9" s="28" t="str">
        <f t="shared" si="3"/>
        <v>Jan
2014</v>
      </c>
      <c r="II9" s="28" t="str">
        <f t="shared" si="3"/>
        <v>Feb
2014</v>
      </c>
      <c r="IJ9" s="28" t="str">
        <f t="shared" si="3"/>
        <v>Mar
2014</v>
      </c>
      <c r="IK9" s="28" t="str">
        <f t="shared" si="3"/>
        <v>Apr
2014</v>
      </c>
      <c r="IL9" s="28" t="str">
        <f t="shared" si="3"/>
        <v>May
2014</v>
      </c>
      <c r="IM9" s="28" t="str">
        <f t="shared" si="3"/>
        <v>Jun
2014</v>
      </c>
      <c r="IN9" s="28" t="str">
        <f t="shared" si="3"/>
        <v>Jul
2014</v>
      </c>
      <c r="IO9" s="28" t="str">
        <f t="shared" si="3"/>
        <v>Aug
2014</v>
      </c>
      <c r="IP9" s="28" t="str">
        <f t="shared" si="3"/>
        <v>Sep
2014</v>
      </c>
      <c r="IQ9" s="28" t="str">
        <f t="shared" si="3"/>
        <v>Oct
2014</v>
      </c>
      <c r="IR9" s="28" t="str">
        <f t="shared" si="3"/>
        <v>Nov
2014</v>
      </c>
      <c r="IS9" s="28" t="str">
        <f t="shared" si="3"/>
        <v>Dec
2014</v>
      </c>
      <c r="IT9" s="28" t="str">
        <f t="shared" si="3"/>
        <v>Jan
2015</v>
      </c>
      <c r="IU9" s="28" t="str">
        <f t="shared" si="3"/>
        <v>Feb
2015</v>
      </c>
      <c r="IV9" s="28" t="str">
        <f t="shared" si="3"/>
        <v>Mar
2015</v>
      </c>
      <c r="IW9" s="28" t="str">
        <f t="shared" si="3"/>
        <v>Apr
2015</v>
      </c>
      <c r="IX9" s="28" t="str">
        <f t="shared" ref="IX9:JS12" si="4">IX4</f>
        <v>May
2015</v>
      </c>
      <c r="IY9" s="28" t="str">
        <f t="shared" si="4"/>
        <v>Jun
2015</v>
      </c>
      <c r="IZ9" s="28" t="str">
        <f t="shared" si="4"/>
        <v>Jul
2015</v>
      </c>
      <c r="JA9" s="28" t="str">
        <f t="shared" si="4"/>
        <v>Aug
2015</v>
      </c>
      <c r="JB9" s="28" t="str">
        <f t="shared" si="4"/>
        <v>Sep
2015</v>
      </c>
      <c r="JC9" s="28" t="str">
        <f t="shared" si="4"/>
        <v>Oct
2015</v>
      </c>
      <c r="JD9" s="28" t="str">
        <f t="shared" si="4"/>
        <v>Nov
2015</v>
      </c>
      <c r="JE9" s="28" t="str">
        <f t="shared" si="4"/>
        <v>Dec
2015</v>
      </c>
      <c r="JF9" s="28" t="str">
        <f t="shared" si="4"/>
        <v>Jan
2016</v>
      </c>
      <c r="JG9" s="28" t="str">
        <f t="shared" si="4"/>
        <v>Feb
2016</v>
      </c>
      <c r="JH9" s="28" t="str">
        <f t="shared" si="4"/>
        <v>Mar
2016</v>
      </c>
      <c r="JI9" s="28" t="str">
        <f t="shared" si="4"/>
        <v>Apr
2016</v>
      </c>
      <c r="JJ9" s="28" t="str">
        <f t="shared" si="4"/>
        <v>May
2016</v>
      </c>
      <c r="JK9" s="28" t="str">
        <f t="shared" si="4"/>
        <v>Jun
2016</v>
      </c>
      <c r="JL9" s="28" t="str">
        <f t="shared" si="4"/>
        <v>Jul
2016</v>
      </c>
      <c r="JM9" s="28" t="str">
        <f t="shared" si="4"/>
        <v>Aug
2016</v>
      </c>
      <c r="JN9" s="28" t="str">
        <f t="shared" si="4"/>
        <v>Sep
2016</v>
      </c>
      <c r="JO9" s="28" t="str">
        <f t="shared" si="4"/>
        <v>Oct
2016</v>
      </c>
      <c r="JP9" s="28" t="str">
        <f t="shared" si="4"/>
        <v>Nov
2016</v>
      </c>
      <c r="JQ9" s="28" t="str">
        <f t="shared" si="4"/>
        <v>Dec
2016</v>
      </c>
      <c r="JR9" s="28" t="str">
        <f t="shared" si="4"/>
        <v>Jan
2017</v>
      </c>
      <c r="JS9" s="28" t="str">
        <f t="shared" si="4"/>
        <v>Feb
2017</v>
      </c>
    </row>
    <row r="10" spans="1:279" x14ac:dyDescent="0.25">
      <c r="A10" s="33" t="s">
        <v>559</v>
      </c>
      <c r="B10" s="35">
        <f t="shared" si="0"/>
        <v>8630</v>
      </c>
      <c r="C10" s="35">
        <f t="shared" si="0"/>
        <v>8583</v>
      </c>
      <c r="D10" s="35">
        <f t="shared" si="0"/>
        <v>8470</v>
      </c>
      <c r="E10" s="35">
        <f t="shared" si="0"/>
        <v>8331</v>
      </c>
      <c r="F10" s="35">
        <f t="shared" si="0"/>
        <v>7915</v>
      </c>
      <c r="G10" s="35">
        <f t="shared" si="0"/>
        <v>7927</v>
      </c>
      <c r="H10" s="35">
        <f t="shared" si="0"/>
        <v>7946</v>
      </c>
      <c r="I10" s="35">
        <f t="shared" si="0"/>
        <v>7933</v>
      </c>
      <c r="J10" s="35">
        <f t="shared" si="0"/>
        <v>7734</v>
      </c>
      <c r="K10" s="35">
        <f t="shared" si="0"/>
        <v>7632</v>
      </c>
      <c r="L10" s="35">
        <f t="shared" si="0"/>
        <v>7375</v>
      </c>
      <c r="M10" s="35">
        <f t="shared" si="0"/>
        <v>7230</v>
      </c>
      <c r="N10" s="35">
        <f t="shared" si="0"/>
        <v>7375</v>
      </c>
      <c r="O10" s="35">
        <f t="shared" si="0"/>
        <v>7187</v>
      </c>
      <c r="P10" s="35">
        <f t="shared" si="0"/>
        <v>7153</v>
      </c>
      <c r="Q10" s="35">
        <f t="shared" si="0"/>
        <v>7645</v>
      </c>
      <c r="R10" s="35">
        <f t="shared" si="0"/>
        <v>7430</v>
      </c>
      <c r="S10" s="35">
        <f t="shared" si="0"/>
        <v>7427</v>
      </c>
      <c r="T10" s="35">
        <f t="shared" si="0"/>
        <v>7527</v>
      </c>
      <c r="U10" s="35">
        <f t="shared" si="0"/>
        <v>7484</v>
      </c>
      <c r="V10" s="35">
        <f t="shared" si="0"/>
        <v>7478</v>
      </c>
      <c r="W10" s="35">
        <f t="shared" si="0"/>
        <v>7328</v>
      </c>
      <c r="X10" s="35">
        <f t="shared" si="0"/>
        <v>7426</v>
      </c>
      <c r="Y10" s="35">
        <f t="shared" si="0"/>
        <v>7423</v>
      </c>
      <c r="Z10" s="35">
        <f t="shared" si="0"/>
        <v>7491</v>
      </c>
      <c r="AA10" s="35">
        <f t="shared" si="0"/>
        <v>7313</v>
      </c>
      <c r="AB10" s="35">
        <f t="shared" si="0"/>
        <v>7318</v>
      </c>
      <c r="AC10" s="35">
        <f t="shared" si="0"/>
        <v>7415</v>
      </c>
      <c r="AD10" s="35">
        <f t="shared" si="0"/>
        <v>7423</v>
      </c>
      <c r="AE10" s="35">
        <f t="shared" si="0"/>
        <v>7095</v>
      </c>
      <c r="AF10" s="35">
        <f t="shared" si="0"/>
        <v>7337</v>
      </c>
      <c r="AG10" s="35">
        <f t="shared" si="0"/>
        <v>6882</v>
      </c>
      <c r="AH10" s="35">
        <f t="shared" si="0"/>
        <v>6979</v>
      </c>
      <c r="AI10" s="35">
        <f t="shared" si="0"/>
        <v>7031</v>
      </c>
      <c r="AJ10" s="35">
        <f t="shared" si="0"/>
        <v>7236</v>
      </c>
      <c r="AK10" s="35">
        <f t="shared" si="0"/>
        <v>7253</v>
      </c>
      <c r="AL10" s="35">
        <f t="shared" si="0"/>
        <v>7158</v>
      </c>
      <c r="AM10" s="35">
        <f t="shared" si="0"/>
        <v>7102</v>
      </c>
      <c r="AN10" s="35">
        <f t="shared" si="0"/>
        <v>7000</v>
      </c>
      <c r="AO10" s="35">
        <f t="shared" si="0"/>
        <v>6873</v>
      </c>
      <c r="AP10" s="35">
        <f t="shared" si="0"/>
        <v>6655</v>
      </c>
      <c r="AQ10" s="35">
        <f t="shared" si="0"/>
        <v>6799</v>
      </c>
      <c r="AR10" s="35">
        <f t="shared" si="0"/>
        <v>6655</v>
      </c>
      <c r="AS10" s="35">
        <f t="shared" si="0"/>
        <v>6608</v>
      </c>
      <c r="AT10" s="35">
        <f t="shared" si="0"/>
        <v>6656</v>
      </c>
      <c r="AU10" s="35">
        <f t="shared" si="0"/>
        <v>6454</v>
      </c>
      <c r="AV10" s="35">
        <f t="shared" si="0"/>
        <v>6308</v>
      </c>
      <c r="AW10" s="35">
        <f t="shared" si="0"/>
        <v>6476</v>
      </c>
      <c r="AX10" s="35">
        <f t="shared" si="0"/>
        <v>6368</v>
      </c>
      <c r="AY10" s="35">
        <f t="shared" si="0"/>
        <v>6306</v>
      </c>
      <c r="AZ10" s="35">
        <f t="shared" si="0"/>
        <v>6422</v>
      </c>
      <c r="BA10" s="35">
        <f t="shared" si="0"/>
        <v>5941</v>
      </c>
      <c r="BB10" s="35">
        <f t="shared" si="0"/>
        <v>6047</v>
      </c>
      <c r="BC10" s="35">
        <f t="shared" si="0"/>
        <v>6212</v>
      </c>
      <c r="BD10" s="35">
        <f t="shared" si="0"/>
        <v>6259</v>
      </c>
      <c r="BE10" s="35">
        <f t="shared" si="0"/>
        <v>6179</v>
      </c>
      <c r="BF10" s="35">
        <f t="shared" si="0"/>
        <v>6300</v>
      </c>
      <c r="BG10" s="35">
        <f t="shared" si="0"/>
        <v>6280</v>
      </c>
      <c r="BH10" s="35">
        <f t="shared" si="0"/>
        <v>6100</v>
      </c>
      <c r="BI10" s="35">
        <f t="shared" si="0"/>
        <v>6032</v>
      </c>
      <c r="BJ10" s="35">
        <f t="shared" si="0"/>
        <v>5976</v>
      </c>
      <c r="BK10" s="35">
        <f t="shared" si="0"/>
        <v>6111</v>
      </c>
      <c r="BL10" s="35">
        <f t="shared" si="0"/>
        <v>5783</v>
      </c>
      <c r="BM10" s="35">
        <f t="shared" si="0"/>
        <v>6004</v>
      </c>
      <c r="BN10" s="35">
        <f t="shared" si="1"/>
        <v>5796</v>
      </c>
      <c r="BO10" s="35">
        <f t="shared" si="1"/>
        <v>5951</v>
      </c>
      <c r="BP10" s="35">
        <f t="shared" si="1"/>
        <v>6025</v>
      </c>
      <c r="BQ10" s="35">
        <f t="shared" si="1"/>
        <v>5838</v>
      </c>
      <c r="BR10" s="35">
        <f t="shared" si="1"/>
        <v>5915</v>
      </c>
      <c r="BS10" s="35">
        <f t="shared" si="1"/>
        <v>5778</v>
      </c>
      <c r="BT10" s="35">
        <f t="shared" si="1"/>
        <v>5716</v>
      </c>
      <c r="BU10" s="35">
        <f t="shared" si="1"/>
        <v>5653</v>
      </c>
      <c r="BV10" s="35">
        <f t="shared" si="1"/>
        <v>5708</v>
      </c>
      <c r="BW10" s="35">
        <f t="shared" si="1"/>
        <v>5858</v>
      </c>
      <c r="BX10" s="35">
        <f t="shared" si="1"/>
        <v>5733</v>
      </c>
      <c r="BY10" s="35">
        <f t="shared" si="1"/>
        <v>5481</v>
      </c>
      <c r="BZ10" s="35">
        <f t="shared" si="1"/>
        <v>5758</v>
      </c>
      <c r="CA10" s="35">
        <f t="shared" si="1"/>
        <v>5651</v>
      </c>
      <c r="CB10" s="35">
        <f t="shared" si="1"/>
        <v>5747</v>
      </c>
      <c r="CC10" s="35">
        <f t="shared" si="1"/>
        <v>5853</v>
      </c>
      <c r="CD10" s="35">
        <f t="shared" si="1"/>
        <v>5625</v>
      </c>
      <c r="CE10" s="35">
        <f t="shared" si="1"/>
        <v>5534</v>
      </c>
      <c r="CF10" s="35">
        <f t="shared" si="1"/>
        <v>5639</v>
      </c>
      <c r="CG10" s="35">
        <f t="shared" si="1"/>
        <v>5634</v>
      </c>
      <c r="CH10" s="35">
        <f t="shared" si="1"/>
        <v>6023</v>
      </c>
      <c r="CI10" s="35">
        <f t="shared" si="1"/>
        <v>6089</v>
      </c>
      <c r="CJ10" s="35">
        <f t="shared" si="1"/>
        <v>6141</v>
      </c>
      <c r="CK10" s="35">
        <f t="shared" si="1"/>
        <v>6271</v>
      </c>
      <c r="CL10" s="35">
        <f t="shared" si="1"/>
        <v>6226</v>
      </c>
      <c r="CM10" s="35">
        <f t="shared" si="1"/>
        <v>6484</v>
      </c>
      <c r="CN10" s="35">
        <f t="shared" si="1"/>
        <v>6583</v>
      </c>
      <c r="CO10" s="35">
        <f t="shared" si="1"/>
        <v>7042</v>
      </c>
      <c r="CP10" s="35">
        <f t="shared" si="1"/>
        <v>7142</v>
      </c>
      <c r="CQ10" s="35">
        <f t="shared" si="1"/>
        <v>7694</v>
      </c>
      <c r="CR10" s="35">
        <f t="shared" si="1"/>
        <v>8003</v>
      </c>
      <c r="CS10" s="35">
        <f t="shared" si="1"/>
        <v>8258</v>
      </c>
      <c r="CT10" s="35">
        <f t="shared" si="1"/>
        <v>8182</v>
      </c>
      <c r="CU10" s="35">
        <f t="shared" si="1"/>
        <v>8215</v>
      </c>
      <c r="CV10" s="35">
        <f t="shared" si="1"/>
        <v>8304</v>
      </c>
      <c r="CW10" s="35">
        <f t="shared" si="1"/>
        <v>8599</v>
      </c>
      <c r="CX10" s="35">
        <f t="shared" si="1"/>
        <v>8399</v>
      </c>
      <c r="CY10" s="35">
        <f t="shared" si="1"/>
        <v>8393</v>
      </c>
      <c r="CZ10" s="35">
        <f t="shared" si="1"/>
        <v>8390</v>
      </c>
      <c r="DA10" s="35">
        <f t="shared" si="1"/>
        <v>8304</v>
      </c>
      <c r="DB10" s="35">
        <f t="shared" si="1"/>
        <v>8251</v>
      </c>
      <c r="DC10" s="35">
        <f t="shared" si="1"/>
        <v>8307</v>
      </c>
      <c r="DD10" s="35">
        <f t="shared" si="1"/>
        <v>8520</v>
      </c>
      <c r="DE10" s="35">
        <f t="shared" si="1"/>
        <v>8640</v>
      </c>
      <c r="DF10" s="35">
        <f t="shared" si="1"/>
        <v>8520</v>
      </c>
      <c r="DG10" s="35">
        <f t="shared" si="1"/>
        <v>8618</v>
      </c>
      <c r="DH10" s="35">
        <f t="shared" si="1"/>
        <v>8588</v>
      </c>
      <c r="DI10" s="35">
        <f t="shared" si="1"/>
        <v>8842</v>
      </c>
      <c r="DJ10" s="35">
        <f t="shared" si="1"/>
        <v>8957</v>
      </c>
      <c r="DK10" s="35">
        <f t="shared" si="1"/>
        <v>9266</v>
      </c>
      <c r="DL10" s="35">
        <f t="shared" si="1"/>
        <v>9011</v>
      </c>
      <c r="DM10" s="35">
        <f t="shared" si="1"/>
        <v>8896</v>
      </c>
      <c r="DN10" s="35">
        <f t="shared" si="1"/>
        <v>8921</v>
      </c>
      <c r="DO10" s="35">
        <f t="shared" si="1"/>
        <v>8732</v>
      </c>
      <c r="DP10" s="35">
        <f t="shared" si="1"/>
        <v>8576</v>
      </c>
      <c r="DQ10" s="35">
        <f t="shared" si="1"/>
        <v>8317</v>
      </c>
      <c r="DR10" s="35">
        <f t="shared" si="1"/>
        <v>8370</v>
      </c>
      <c r="DS10" s="35">
        <f t="shared" si="1"/>
        <v>8167</v>
      </c>
      <c r="DT10" s="35">
        <f t="shared" si="1"/>
        <v>8491</v>
      </c>
      <c r="DU10" s="35">
        <f t="shared" si="1"/>
        <v>8170</v>
      </c>
      <c r="DV10" s="35">
        <f t="shared" si="1"/>
        <v>8212</v>
      </c>
      <c r="DW10" s="35">
        <f t="shared" si="1"/>
        <v>8286</v>
      </c>
      <c r="DX10" s="35">
        <f t="shared" si="1"/>
        <v>8136</v>
      </c>
      <c r="DY10" s="35">
        <f t="shared" si="1"/>
        <v>7990</v>
      </c>
      <c r="DZ10" s="35">
        <f t="shared" si="2"/>
        <v>7927</v>
      </c>
      <c r="EA10" s="35">
        <f t="shared" si="2"/>
        <v>8061</v>
      </c>
      <c r="EB10" s="35">
        <f t="shared" si="2"/>
        <v>7932</v>
      </c>
      <c r="EC10" s="35">
        <f t="shared" si="2"/>
        <v>7934</v>
      </c>
      <c r="ED10" s="35">
        <f t="shared" si="2"/>
        <v>7784</v>
      </c>
      <c r="EE10" s="35">
        <f t="shared" si="2"/>
        <v>7980</v>
      </c>
      <c r="EF10" s="35">
        <f t="shared" si="2"/>
        <v>7737</v>
      </c>
      <c r="EG10" s="35">
        <f t="shared" si="2"/>
        <v>7672</v>
      </c>
      <c r="EH10" s="35">
        <f t="shared" si="2"/>
        <v>7651</v>
      </c>
      <c r="EI10" s="35">
        <f t="shared" si="2"/>
        <v>7524</v>
      </c>
      <c r="EJ10" s="35">
        <f t="shared" si="2"/>
        <v>7406</v>
      </c>
      <c r="EK10" s="35">
        <f t="shared" si="2"/>
        <v>7345</v>
      </c>
      <c r="EL10" s="35">
        <f t="shared" si="2"/>
        <v>7553</v>
      </c>
      <c r="EM10" s="35">
        <f t="shared" si="2"/>
        <v>7453</v>
      </c>
      <c r="EN10" s="35">
        <f t="shared" si="2"/>
        <v>7566</v>
      </c>
      <c r="EO10" s="35">
        <f t="shared" si="2"/>
        <v>7279</v>
      </c>
      <c r="EP10" s="35">
        <f t="shared" si="2"/>
        <v>7064</v>
      </c>
      <c r="EQ10" s="35">
        <f t="shared" si="2"/>
        <v>7184</v>
      </c>
      <c r="ER10" s="35">
        <f t="shared" si="2"/>
        <v>7072</v>
      </c>
      <c r="ES10" s="35">
        <f t="shared" si="2"/>
        <v>7120</v>
      </c>
      <c r="ET10" s="35">
        <f t="shared" si="2"/>
        <v>6980</v>
      </c>
      <c r="EU10" s="35">
        <f t="shared" si="2"/>
        <v>7001</v>
      </c>
      <c r="EV10" s="35">
        <f t="shared" si="2"/>
        <v>7175</v>
      </c>
      <c r="EW10" s="35">
        <f t="shared" si="2"/>
        <v>7091</v>
      </c>
      <c r="EX10" s="35">
        <f t="shared" si="2"/>
        <v>6847</v>
      </c>
      <c r="EY10" s="35">
        <f t="shared" si="2"/>
        <v>6727</v>
      </c>
      <c r="EZ10" s="35">
        <f t="shared" si="2"/>
        <v>6872</v>
      </c>
      <c r="FA10" s="35">
        <f t="shared" si="2"/>
        <v>6762</v>
      </c>
      <c r="FB10" s="35">
        <f t="shared" si="2"/>
        <v>7116</v>
      </c>
      <c r="FC10" s="35">
        <f t="shared" si="2"/>
        <v>6927</v>
      </c>
      <c r="FD10" s="35">
        <f t="shared" si="2"/>
        <v>6731</v>
      </c>
      <c r="FE10" s="35">
        <f t="shared" si="2"/>
        <v>6850</v>
      </c>
      <c r="FF10" s="35">
        <f t="shared" si="2"/>
        <v>6766</v>
      </c>
      <c r="FG10" s="35">
        <f t="shared" si="2"/>
        <v>6979</v>
      </c>
      <c r="FH10" s="35">
        <f t="shared" si="2"/>
        <v>7149</v>
      </c>
      <c r="FI10" s="35">
        <f t="shared" si="2"/>
        <v>7067</v>
      </c>
      <c r="FJ10" s="35">
        <f t="shared" si="2"/>
        <v>7170</v>
      </c>
      <c r="FK10" s="35">
        <f t="shared" si="2"/>
        <v>7237</v>
      </c>
      <c r="FL10" s="35">
        <f t="shared" si="2"/>
        <v>7240</v>
      </c>
      <c r="FM10" s="35">
        <f t="shared" si="2"/>
        <v>7645</v>
      </c>
      <c r="FN10" s="35">
        <f t="shared" si="2"/>
        <v>7685</v>
      </c>
      <c r="FO10" s="35">
        <f t="shared" si="2"/>
        <v>7497</v>
      </c>
      <c r="FP10" s="35">
        <f t="shared" si="2"/>
        <v>7822</v>
      </c>
      <c r="FQ10" s="35">
        <f t="shared" si="2"/>
        <v>7637</v>
      </c>
      <c r="FR10" s="35">
        <f t="shared" si="2"/>
        <v>8395</v>
      </c>
      <c r="FS10" s="35">
        <f t="shared" si="2"/>
        <v>8575</v>
      </c>
      <c r="FT10" s="35">
        <f t="shared" si="2"/>
        <v>8937</v>
      </c>
      <c r="FU10" s="35">
        <f t="shared" si="2"/>
        <v>9438</v>
      </c>
      <c r="FV10" s="35">
        <f t="shared" si="2"/>
        <v>9494</v>
      </c>
      <c r="FW10" s="35">
        <f t="shared" si="2"/>
        <v>10074</v>
      </c>
      <c r="FX10" s="35">
        <f t="shared" si="2"/>
        <v>10538</v>
      </c>
      <c r="FY10" s="35">
        <f t="shared" si="2"/>
        <v>11286</v>
      </c>
      <c r="FZ10" s="35">
        <f t="shared" si="2"/>
        <v>12058</v>
      </c>
      <c r="GA10" s="35">
        <f t="shared" si="2"/>
        <v>12898</v>
      </c>
      <c r="GB10" s="35">
        <f t="shared" si="2"/>
        <v>13426</v>
      </c>
      <c r="GC10" s="35">
        <f t="shared" si="2"/>
        <v>13853</v>
      </c>
      <c r="GD10" s="35">
        <f t="shared" si="2"/>
        <v>14499</v>
      </c>
      <c r="GE10" s="35">
        <f t="shared" si="2"/>
        <v>14707</v>
      </c>
      <c r="GF10" s="35">
        <f t="shared" si="2"/>
        <v>14601</v>
      </c>
      <c r="GG10" s="35">
        <f t="shared" si="2"/>
        <v>14814</v>
      </c>
      <c r="GH10" s="35">
        <f t="shared" si="2"/>
        <v>15009</v>
      </c>
      <c r="GI10" s="35">
        <f t="shared" si="2"/>
        <v>15352</v>
      </c>
      <c r="GJ10" s="35">
        <f t="shared" si="2"/>
        <v>15219</v>
      </c>
      <c r="GK10" s="35">
        <f t="shared" si="2"/>
        <v>15098</v>
      </c>
      <c r="GL10" s="35">
        <f t="shared" si="3"/>
        <v>15046</v>
      </c>
      <c r="GM10" s="35">
        <f t="shared" si="3"/>
        <v>15113</v>
      </c>
      <c r="GN10" s="35">
        <f t="shared" si="3"/>
        <v>15202</v>
      </c>
      <c r="GO10" s="35">
        <f t="shared" si="3"/>
        <v>15325</v>
      </c>
      <c r="GP10" s="35">
        <f t="shared" si="3"/>
        <v>14849</v>
      </c>
      <c r="GQ10" s="35">
        <f t="shared" si="3"/>
        <v>14474</v>
      </c>
      <c r="GR10" s="35">
        <f t="shared" si="3"/>
        <v>14512</v>
      </c>
      <c r="GS10" s="35">
        <f t="shared" si="3"/>
        <v>14648</v>
      </c>
      <c r="GT10" s="35">
        <f t="shared" si="3"/>
        <v>14579</v>
      </c>
      <c r="GU10" s="35">
        <f t="shared" si="3"/>
        <v>14516</v>
      </c>
      <c r="GV10" s="35">
        <f t="shared" si="3"/>
        <v>15081</v>
      </c>
      <c r="GW10" s="35">
        <f t="shared" si="3"/>
        <v>14348</v>
      </c>
      <c r="GX10" s="35">
        <f t="shared" si="3"/>
        <v>14013</v>
      </c>
      <c r="GY10" s="35">
        <f t="shared" si="3"/>
        <v>13820</v>
      </c>
      <c r="GZ10" s="35">
        <f t="shared" si="3"/>
        <v>13737</v>
      </c>
      <c r="HA10" s="35">
        <f t="shared" si="3"/>
        <v>13957</v>
      </c>
      <c r="HB10" s="35">
        <f t="shared" si="3"/>
        <v>13855</v>
      </c>
      <c r="HC10" s="35">
        <f t="shared" si="3"/>
        <v>13962</v>
      </c>
      <c r="HD10" s="35">
        <f t="shared" si="3"/>
        <v>13763</v>
      </c>
      <c r="HE10" s="35">
        <f t="shared" si="3"/>
        <v>13818</v>
      </c>
      <c r="HF10" s="35">
        <f t="shared" si="3"/>
        <v>13948</v>
      </c>
      <c r="HG10" s="35">
        <f t="shared" si="3"/>
        <v>13594</v>
      </c>
      <c r="HH10" s="35">
        <f t="shared" si="3"/>
        <v>13302</v>
      </c>
      <c r="HI10" s="35">
        <f t="shared" si="3"/>
        <v>13093</v>
      </c>
      <c r="HJ10" s="35">
        <f t="shared" si="3"/>
        <v>12797</v>
      </c>
      <c r="HK10" s="35">
        <f t="shared" si="3"/>
        <v>12813</v>
      </c>
      <c r="HL10" s="35">
        <f t="shared" si="3"/>
        <v>12713</v>
      </c>
      <c r="HM10" s="35">
        <f t="shared" si="3"/>
        <v>12646</v>
      </c>
      <c r="HN10" s="35">
        <f t="shared" si="3"/>
        <v>12660</v>
      </c>
      <c r="HO10" s="35">
        <f t="shared" si="3"/>
        <v>12692</v>
      </c>
      <c r="HP10" s="35">
        <f t="shared" si="3"/>
        <v>12656</v>
      </c>
      <c r="HQ10" s="35">
        <f t="shared" si="3"/>
        <v>12471</v>
      </c>
      <c r="HR10" s="35">
        <f t="shared" si="3"/>
        <v>12115</v>
      </c>
      <c r="HS10" s="35">
        <f t="shared" si="3"/>
        <v>12124</v>
      </c>
      <c r="HT10" s="35">
        <f t="shared" si="3"/>
        <v>12005</v>
      </c>
      <c r="HU10" s="35">
        <f t="shared" si="3"/>
        <v>12298</v>
      </c>
      <c r="HV10" s="35">
        <f t="shared" si="3"/>
        <v>12470</v>
      </c>
      <c r="HW10" s="35">
        <f t="shared" si="3"/>
        <v>11954</v>
      </c>
      <c r="HX10" s="35">
        <f t="shared" si="3"/>
        <v>11672</v>
      </c>
      <c r="HY10" s="35">
        <f t="shared" si="3"/>
        <v>11752</v>
      </c>
      <c r="HZ10" s="35">
        <f t="shared" si="3"/>
        <v>11657</v>
      </c>
      <c r="IA10" s="35">
        <f t="shared" si="3"/>
        <v>11741</v>
      </c>
      <c r="IB10" s="35">
        <f t="shared" si="3"/>
        <v>11350</v>
      </c>
      <c r="IC10" s="35">
        <f t="shared" si="3"/>
        <v>11284</v>
      </c>
      <c r="ID10" s="35">
        <f t="shared" si="3"/>
        <v>11264</v>
      </c>
      <c r="IE10" s="35">
        <f t="shared" si="3"/>
        <v>11133</v>
      </c>
      <c r="IF10" s="35">
        <f t="shared" si="3"/>
        <v>10792</v>
      </c>
      <c r="IG10" s="35">
        <f t="shared" si="3"/>
        <v>10410</v>
      </c>
      <c r="IH10" s="35">
        <f t="shared" si="3"/>
        <v>10240</v>
      </c>
      <c r="II10" s="35">
        <f t="shared" si="3"/>
        <v>10383</v>
      </c>
      <c r="IJ10" s="35">
        <f t="shared" si="3"/>
        <v>10400</v>
      </c>
      <c r="IK10" s="35">
        <f t="shared" si="3"/>
        <v>9705</v>
      </c>
      <c r="IL10" s="35">
        <f t="shared" si="3"/>
        <v>9740</v>
      </c>
      <c r="IM10" s="35">
        <f t="shared" si="3"/>
        <v>9460</v>
      </c>
      <c r="IN10" s="35">
        <f t="shared" si="3"/>
        <v>9637</v>
      </c>
      <c r="IO10" s="35">
        <f t="shared" si="3"/>
        <v>9616</v>
      </c>
      <c r="IP10" s="35">
        <f t="shared" si="3"/>
        <v>9255</v>
      </c>
      <c r="IQ10" s="35">
        <f t="shared" si="3"/>
        <v>8964</v>
      </c>
      <c r="IR10" s="35">
        <f t="shared" si="3"/>
        <v>9060</v>
      </c>
      <c r="IS10" s="35">
        <f t="shared" si="3"/>
        <v>8718</v>
      </c>
      <c r="IT10" s="35">
        <f t="shared" si="3"/>
        <v>8962</v>
      </c>
      <c r="IU10" s="35">
        <f t="shared" si="3"/>
        <v>8663</v>
      </c>
      <c r="IV10" s="35">
        <f t="shared" si="3"/>
        <v>8538</v>
      </c>
      <c r="IW10" s="35">
        <f t="shared" si="3"/>
        <v>8521</v>
      </c>
      <c r="IX10" s="35">
        <f t="shared" si="4"/>
        <v>8655</v>
      </c>
      <c r="IY10" s="35">
        <f t="shared" si="4"/>
        <v>8251</v>
      </c>
      <c r="IZ10" s="35">
        <f t="shared" si="4"/>
        <v>8235</v>
      </c>
      <c r="JA10" s="35">
        <f t="shared" si="4"/>
        <v>8017</v>
      </c>
      <c r="JB10" s="35">
        <f t="shared" si="4"/>
        <v>7877</v>
      </c>
      <c r="JC10" s="35">
        <f t="shared" si="4"/>
        <v>7869</v>
      </c>
      <c r="JD10" s="35">
        <f t="shared" si="4"/>
        <v>7939</v>
      </c>
      <c r="JE10" s="35">
        <f t="shared" si="4"/>
        <v>7927</v>
      </c>
      <c r="JF10" s="35">
        <f t="shared" si="4"/>
        <v>7829</v>
      </c>
      <c r="JG10" s="35">
        <f t="shared" si="4"/>
        <v>7845</v>
      </c>
      <c r="JH10" s="35">
        <f t="shared" si="4"/>
        <v>7977</v>
      </c>
      <c r="JI10" s="35">
        <f t="shared" si="4"/>
        <v>7910</v>
      </c>
      <c r="JJ10" s="35">
        <f t="shared" si="4"/>
        <v>7451</v>
      </c>
      <c r="JK10" s="35">
        <f t="shared" si="4"/>
        <v>7799</v>
      </c>
      <c r="JL10" s="35">
        <f t="shared" si="4"/>
        <v>7749</v>
      </c>
      <c r="JM10" s="35">
        <f t="shared" si="4"/>
        <v>7853</v>
      </c>
      <c r="JN10" s="35">
        <f t="shared" si="4"/>
        <v>7904</v>
      </c>
      <c r="JO10" s="35">
        <f t="shared" si="4"/>
        <v>7740</v>
      </c>
      <c r="JP10" s="35">
        <f t="shared" si="4"/>
        <v>7409</v>
      </c>
      <c r="JQ10" s="35">
        <f t="shared" si="4"/>
        <v>7529</v>
      </c>
      <c r="JR10" s="35">
        <f t="shared" si="4"/>
        <v>7635</v>
      </c>
      <c r="JS10" s="35">
        <f t="shared" si="4"/>
        <v>7528</v>
      </c>
    </row>
    <row r="11" spans="1:279" x14ac:dyDescent="0.25">
      <c r="A11" s="33" t="s">
        <v>560</v>
      </c>
      <c r="B11" s="35">
        <f t="shared" si="0"/>
        <v>6723</v>
      </c>
      <c r="C11" s="35">
        <f t="shared" si="0"/>
        <v>6315</v>
      </c>
      <c r="D11" s="35">
        <f t="shared" si="0"/>
        <v>6387</v>
      </c>
      <c r="E11" s="35">
        <f t="shared" si="0"/>
        <v>6636</v>
      </c>
      <c r="F11" s="35">
        <f t="shared" si="0"/>
        <v>6363</v>
      </c>
      <c r="G11" s="35">
        <f t="shared" si="0"/>
        <v>6082</v>
      </c>
      <c r="H11" s="35">
        <f t="shared" si="0"/>
        <v>6278</v>
      </c>
      <c r="I11" s="35">
        <f t="shared" si="0"/>
        <v>6019</v>
      </c>
      <c r="J11" s="35">
        <f t="shared" si="0"/>
        <v>6014</v>
      </c>
      <c r="K11" s="35">
        <f t="shared" si="0"/>
        <v>5858</v>
      </c>
      <c r="L11" s="35">
        <f t="shared" si="0"/>
        <v>5890</v>
      </c>
      <c r="M11" s="35">
        <f t="shared" si="0"/>
        <v>5945</v>
      </c>
      <c r="N11" s="35">
        <f t="shared" si="0"/>
        <v>5790</v>
      </c>
      <c r="O11" s="35">
        <f t="shared" si="0"/>
        <v>5746</v>
      </c>
      <c r="P11" s="35">
        <f t="shared" si="0"/>
        <v>5837</v>
      </c>
      <c r="Q11" s="35">
        <f t="shared" si="0"/>
        <v>5484</v>
      </c>
      <c r="R11" s="35">
        <f t="shared" si="0"/>
        <v>5719</v>
      </c>
      <c r="S11" s="35">
        <f t="shared" si="0"/>
        <v>5602</v>
      </c>
      <c r="T11" s="35">
        <f t="shared" si="0"/>
        <v>5501</v>
      </c>
      <c r="U11" s="35">
        <f t="shared" si="0"/>
        <v>5563</v>
      </c>
      <c r="V11" s="35">
        <f t="shared" si="0"/>
        <v>5655</v>
      </c>
      <c r="W11" s="35">
        <f t="shared" si="0"/>
        <v>5704</v>
      </c>
      <c r="X11" s="35">
        <f t="shared" si="0"/>
        <v>5587</v>
      </c>
      <c r="Y11" s="35">
        <f t="shared" si="0"/>
        <v>5852</v>
      </c>
      <c r="Z11" s="35">
        <f t="shared" si="0"/>
        <v>5599</v>
      </c>
      <c r="AA11" s="35">
        <f t="shared" si="0"/>
        <v>5689</v>
      </c>
      <c r="AB11" s="35">
        <f t="shared" si="0"/>
        <v>5515</v>
      </c>
      <c r="AC11" s="35">
        <f t="shared" si="0"/>
        <v>5500</v>
      </c>
      <c r="AD11" s="35">
        <f t="shared" si="0"/>
        <v>5456</v>
      </c>
      <c r="AE11" s="35">
        <f t="shared" si="0"/>
        <v>5591</v>
      </c>
      <c r="AF11" s="35">
        <f t="shared" si="0"/>
        <v>5375</v>
      </c>
      <c r="AG11" s="35">
        <f t="shared" si="0"/>
        <v>5461</v>
      </c>
      <c r="AH11" s="35">
        <f t="shared" si="0"/>
        <v>5350</v>
      </c>
      <c r="AI11" s="35">
        <f t="shared" si="0"/>
        <v>5394</v>
      </c>
      <c r="AJ11" s="35">
        <f t="shared" si="0"/>
        <v>5300</v>
      </c>
      <c r="AK11" s="35">
        <f t="shared" si="0"/>
        <v>5128</v>
      </c>
      <c r="AL11" s="35">
        <f t="shared" si="0"/>
        <v>5045</v>
      </c>
      <c r="AM11" s="35">
        <f t="shared" si="0"/>
        <v>5146</v>
      </c>
      <c r="AN11" s="35">
        <f t="shared" si="0"/>
        <v>5069</v>
      </c>
      <c r="AO11" s="35">
        <f t="shared" si="0"/>
        <v>4893</v>
      </c>
      <c r="AP11" s="35">
        <f t="shared" si="0"/>
        <v>5200</v>
      </c>
      <c r="AQ11" s="35">
        <f t="shared" si="0"/>
        <v>4923</v>
      </c>
      <c r="AR11" s="35">
        <f t="shared" si="0"/>
        <v>4914</v>
      </c>
      <c r="AS11" s="35">
        <f t="shared" si="0"/>
        <v>4819</v>
      </c>
      <c r="AT11" s="35">
        <f t="shared" si="0"/>
        <v>4836</v>
      </c>
      <c r="AU11" s="35">
        <f t="shared" si="0"/>
        <v>4772</v>
      </c>
      <c r="AV11" s="35">
        <f t="shared" si="0"/>
        <v>4852</v>
      </c>
      <c r="AW11" s="35">
        <f t="shared" si="0"/>
        <v>4766</v>
      </c>
      <c r="AX11" s="35">
        <f t="shared" si="0"/>
        <v>4930</v>
      </c>
      <c r="AY11" s="35">
        <f t="shared" si="0"/>
        <v>4812</v>
      </c>
      <c r="AZ11" s="35">
        <f t="shared" si="0"/>
        <v>4900</v>
      </c>
      <c r="BA11" s="35">
        <f t="shared" si="0"/>
        <v>4891</v>
      </c>
      <c r="BB11" s="35">
        <f t="shared" si="0"/>
        <v>4691</v>
      </c>
      <c r="BC11" s="35">
        <f t="shared" si="0"/>
        <v>4792</v>
      </c>
      <c r="BD11" s="35">
        <f t="shared" si="0"/>
        <v>4852</v>
      </c>
      <c r="BE11" s="35">
        <f t="shared" si="0"/>
        <v>4951</v>
      </c>
      <c r="BF11" s="35">
        <f t="shared" si="0"/>
        <v>4915</v>
      </c>
      <c r="BG11" s="35">
        <f t="shared" si="0"/>
        <v>4862</v>
      </c>
      <c r="BH11" s="35">
        <f t="shared" si="0"/>
        <v>4568</v>
      </c>
      <c r="BI11" s="35">
        <f t="shared" si="0"/>
        <v>4550</v>
      </c>
      <c r="BJ11" s="35">
        <f t="shared" si="0"/>
        <v>4706</v>
      </c>
      <c r="BK11" s="35">
        <f t="shared" si="0"/>
        <v>4638</v>
      </c>
      <c r="BL11" s="35">
        <f t="shared" si="0"/>
        <v>4631</v>
      </c>
      <c r="BM11" s="35">
        <f t="shared" si="0"/>
        <v>4778</v>
      </c>
      <c r="BN11" s="35">
        <f t="shared" si="1"/>
        <v>4635</v>
      </c>
      <c r="BO11" s="35">
        <f t="shared" si="1"/>
        <v>4797</v>
      </c>
      <c r="BP11" s="35">
        <f t="shared" si="1"/>
        <v>4517</v>
      </c>
      <c r="BQ11" s="35">
        <f t="shared" si="1"/>
        <v>4533</v>
      </c>
      <c r="BR11" s="35">
        <f t="shared" si="1"/>
        <v>4350</v>
      </c>
      <c r="BS11" s="35">
        <f t="shared" si="1"/>
        <v>4310</v>
      </c>
      <c r="BT11" s="35">
        <f t="shared" si="1"/>
        <v>4428</v>
      </c>
      <c r="BU11" s="35">
        <f t="shared" si="1"/>
        <v>4394</v>
      </c>
      <c r="BV11" s="35">
        <f t="shared" si="1"/>
        <v>4302</v>
      </c>
      <c r="BW11" s="35">
        <f t="shared" si="1"/>
        <v>4458</v>
      </c>
      <c r="BX11" s="35">
        <f t="shared" si="1"/>
        <v>4689</v>
      </c>
      <c r="BY11" s="35">
        <f t="shared" si="1"/>
        <v>4428</v>
      </c>
      <c r="BZ11" s="35">
        <f t="shared" si="1"/>
        <v>4385</v>
      </c>
      <c r="CA11" s="35">
        <f t="shared" si="1"/>
        <v>4313</v>
      </c>
      <c r="CB11" s="35">
        <f t="shared" si="1"/>
        <v>4430</v>
      </c>
      <c r="CC11" s="35">
        <f t="shared" si="1"/>
        <v>4290</v>
      </c>
      <c r="CD11" s="35">
        <f t="shared" si="1"/>
        <v>4389</v>
      </c>
      <c r="CE11" s="35">
        <f t="shared" si="1"/>
        <v>4393</v>
      </c>
      <c r="CF11" s="35">
        <f t="shared" si="1"/>
        <v>4332</v>
      </c>
      <c r="CG11" s="35">
        <f t="shared" si="1"/>
        <v>4551</v>
      </c>
      <c r="CH11" s="35">
        <f t="shared" si="1"/>
        <v>4401</v>
      </c>
      <c r="CI11" s="35">
        <f t="shared" si="1"/>
        <v>4571</v>
      </c>
      <c r="CJ11" s="35">
        <f t="shared" si="1"/>
        <v>4297</v>
      </c>
      <c r="CK11" s="35">
        <f t="shared" si="1"/>
        <v>4509</v>
      </c>
      <c r="CL11" s="35">
        <f t="shared" si="1"/>
        <v>4516</v>
      </c>
      <c r="CM11" s="35">
        <f t="shared" si="1"/>
        <v>4637</v>
      </c>
      <c r="CN11" s="35">
        <f t="shared" si="1"/>
        <v>4489</v>
      </c>
      <c r="CO11" s="35">
        <f t="shared" si="1"/>
        <v>4900</v>
      </c>
      <c r="CP11" s="35">
        <f t="shared" si="1"/>
        <v>4577</v>
      </c>
      <c r="CQ11" s="35">
        <f t="shared" si="1"/>
        <v>4691</v>
      </c>
      <c r="CR11" s="35">
        <f t="shared" si="1"/>
        <v>4751</v>
      </c>
      <c r="CS11" s="35">
        <f t="shared" si="1"/>
        <v>4737</v>
      </c>
      <c r="CT11" s="35">
        <f t="shared" si="1"/>
        <v>4803</v>
      </c>
      <c r="CU11" s="35">
        <f t="shared" si="1"/>
        <v>4559</v>
      </c>
      <c r="CV11" s="35">
        <f t="shared" si="1"/>
        <v>4598</v>
      </c>
      <c r="CW11" s="35">
        <f t="shared" si="1"/>
        <v>4609</v>
      </c>
      <c r="CX11" s="35">
        <f t="shared" si="1"/>
        <v>4825</v>
      </c>
      <c r="CY11" s="35">
        <f t="shared" si="1"/>
        <v>4766</v>
      </c>
      <c r="CZ11" s="35">
        <f t="shared" si="1"/>
        <v>4847</v>
      </c>
      <c r="DA11" s="35">
        <f t="shared" si="1"/>
        <v>4627</v>
      </c>
      <c r="DB11" s="35">
        <f t="shared" si="1"/>
        <v>4687</v>
      </c>
      <c r="DC11" s="35">
        <f t="shared" si="1"/>
        <v>4429</v>
      </c>
      <c r="DD11" s="35">
        <f t="shared" si="1"/>
        <v>4733</v>
      </c>
      <c r="DE11" s="35">
        <f t="shared" si="1"/>
        <v>4567</v>
      </c>
      <c r="DF11" s="35">
        <f t="shared" si="1"/>
        <v>4632</v>
      </c>
      <c r="DG11" s="35">
        <f t="shared" si="1"/>
        <v>4600</v>
      </c>
      <c r="DH11" s="35">
        <f t="shared" si="1"/>
        <v>4916</v>
      </c>
      <c r="DI11" s="35">
        <f t="shared" si="1"/>
        <v>4451</v>
      </c>
      <c r="DJ11" s="35">
        <f t="shared" si="1"/>
        <v>4810</v>
      </c>
      <c r="DK11" s="35">
        <f t="shared" si="1"/>
        <v>4740</v>
      </c>
      <c r="DL11" s="35">
        <f t="shared" si="1"/>
        <v>4855</v>
      </c>
      <c r="DM11" s="35">
        <f t="shared" si="1"/>
        <v>4830</v>
      </c>
      <c r="DN11" s="35">
        <f t="shared" si="1"/>
        <v>4832</v>
      </c>
      <c r="DO11" s="35">
        <f t="shared" si="1"/>
        <v>4760</v>
      </c>
      <c r="DP11" s="35">
        <f t="shared" si="1"/>
        <v>4534</v>
      </c>
      <c r="DQ11" s="35">
        <f t="shared" si="1"/>
        <v>4695</v>
      </c>
      <c r="DR11" s="35">
        <f t="shared" si="1"/>
        <v>4769</v>
      </c>
      <c r="DS11" s="35">
        <f t="shared" si="1"/>
        <v>4750</v>
      </c>
      <c r="DT11" s="35">
        <f t="shared" si="1"/>
        <v>4816</v>
      </c>
      <c r="DU11" s="35">
        <f t="shared" si="1"/>
        <v>4690</v>
      </c>
      <c r="DV11" s="35">
        <f t="shared" si="1"/>
        <v>4741</v>
      </c>
      <c r="DW11" s="35">
        <f t="shared" si="1"/>
        <v>4648</v>
      </c>
      <c r="DX11" s="35">
        <f t="shared" si="1"/>
        <v>4661</v>
      </c>
      <c r="DY11" s="35">
        <f t="shared" si="1"/>
        <v>4933</v>
      </c>
      <c r="DZ11" s="35">
        <f t="shared" si="2"/>
        <v>4930</v>
      </c>
      <c r="EA11" s="35">
        <f t="shared" si="2"/>
        <v>5277</v>
      </c>
      <c r="EB11" s="35">
        <f t="shared" si="2"/>
        <v>5113</v>
      </c>
      <c r="EC11" s="35">
        <f t="shared" si="2"/>
        <v>4949</v>
      </c>
      <c r="ED11" s="35">
        <f t="shared" si="2"/>
        <v>4992</v>
      </c>
      <c r="EE11" s="35">
        <f t="shared" si="2"/>
        <v>4968</v>
      </c>
      <c r="EF11" s="35">
        <f t="shared" si="2"/>
        <v>5018</v>
      </c>
      <c r="EG11" s="35">
        <f t="shared" si="2"/>
        <v>5114</v>
      </c>
      <c r="EH11" s="35">
        <f t="shared" si="2"/>
        <v>4771</v>
      </c>
      <c r="EI11" s="35">
        <f t="shared" si="2"/>
        <v>5222</v>
      </c>
      <c r="EJ11" s="35">
        <f t="shared" si="2"/>
        <v>4947</v>
      </c>
      <c r="EK11" s="35">
        <f t="shared" si="2"/>
        <v>4813</v>
      </c>
      <c r="EL11" s="35">
        <f t="shared" si="2"/>
        <v>4990</v>
      </c>
      <c r="EM11" s="35">
        <f t="shared" si="2"/>
        <v>4993</v>
      </c>
      <c r="EN11" s="35">
        <f t="shared" si="2"/>
        <v>4818</v>
      </c>
      <c r="EO11" s="35">
        <f t="shared" si="2"/>
        <v>5183</v>
      </c>
      <c r="EP11" s="35">
        <f t="shared" si="2"/>
        <v>4964</v>
      </c>
      <c r="EQ11" s="35">
        <f t="shared" si="2"/>
        <v>4901</v>
      </c>
      <c r="ER11" s="35">
        <f t="shared" si="2"/>
        <v>4918</v>
      </c>
      <c r="ES11" s="35">
        <f t="shared" si="2"/>
        <v>4719</v>
      </c>
      <c r="ET11" s="35">
        <f t="shared" si="2"/>
        <v>4635</v>
      </c>
      <c r="EU11" s="35">
        <f t="shared" si="2"/>
        <v>4726</v>
      </c>
      <c r="EV11" s="35">
        <f t="shared" si="2"/>
        <v>4862</v>
      </c>
      <c r="EW11" s="35">
        <f t="shared" si="2"/>
        <v>4951</v>
      </c>
      <c r="EX11" s="35">
        <f t="shared" si="2"/>
        <v>4666</v>
      </c>
      <c r="EY11" s="35">
        <f t="shared" si="2"/>
        <v>4868</v>
      </c>
      <c r="EZ11" s="35">
        <f t="shared" si="2"/>
        <v>4818</v>
      </c>
      <c r="FA11" s="35">
        <f t="shared" si="2"/>
        <v>4390</v>
      </c>
      <c r="FB11" s="35">
        <f t="shared" si="2"/>
        <v>4506</v>
      </c>
      <c r="FC11" s="35">
        <f t="shared" si="2"/>
        <v>4706</v>
      </c>
      <c r="FD11" s="35">
        <f t="shared" si="2"/>
        <v>4565</v>
      </c>
      <c r="FE11" s="35">
        <f t="shared" si="2"/>
        <v>4794</v>
      </c>
      <c r="FF11" s="35">
        <f t="shared" si="2"/>
        <v>4968</v>
      </c>
      <c r="FG11" s="35">
        <f t="shared" si="2"/>
        <v>4857</v>
      </c>
      <c r="FH11" s="35">
        <f t="shared" si="2"/>
        <v>4737</v>
      </c>
      <c r="FI11" s="35">
        <f t="shared" si="2"/>
        <v>4827</v>
      </c>
      <c r="FJ11" s="35">
        <f t="shared" si="2"/>
        <v>4750</v>
      </c>
      <c r="FK11" s="35">
        <f t="shared" si="2"/>
        <v>4352</v>
      </c>
      <c r="FL11" s="35">
        <f t="shared" si="2"/>
        <v>4648</v>
      </c>
      <c r="FM11" s="35">
        <f t="shared" si="2"/>
        <v>4657</v>
      </c>
      <c r="FN11" s="35">
        <f t="shared" si="2"/>
        <v>4846</v>
      </c>
      <c r="FO11" s="35">
        <f t="shared" si="2"/>
        <v>4739</v>
      </c>
      <c r="FP11" s="35">
        <f t="shared" si="2"/>
        <v>4718</v>
      </c>
      <c r="FQ11" s="35">
        <f t="shared" si="2"/>
        <v>4733</v>
      </c>
      <c r="FR11" s="35">
        <f t="shared" si="2"/>
        <v>4851</v>
      </c>
      <c r="FS11" s="35">
        <f t="shared" si="2"/>
        <v>4929</v>
      </c>
      <c r="FT11" s="35">
        <f t="shared" si="2"/>
        <v>5023</v>
      </c>
      <c r="FU11" s="35">
        <f t="shared" si="2"/>
        <v>4922</v>
      </c>
      <c r="FV11" s="35">
        <f t="shared" si="2"/>
        <v>5153</v>
      </c>
      <c r="FW11" s="35">
        <f t="shared" si="2"/>
        <v>5094</v>
      </c>
      <c r="FX11" s="35">
        <f t="shared" si="2"/>
        <v>5421</v>
      </c>
      <c r="FY11" s="35">
        <f t="shared" si="2"/>
        <v>5431</v>
      </c>
      <c r="FZ11" s="35">
        <f t="shared" si="2"/>
        <v>5708</v>
      </c>
      <c r="GA11" s="35">
        <f t="shared" si="2"/>
        <v>5617</v>
      </c>
      <c r="GB11" s="35">
        <f t="shared" si="2"/>
        <v>5807</v>
      </c>
      <c r="GC11" s="35">
        <f t="shared" si="2"/>
        <v>5927</v>
      </c>
      <c r="GD11" s="35">
        <f t="shared" si="2"/>
        <v>5986</v>
      </c>
      <c r="GE11" s="35">
        <f t="shared" si="2"/>
        <v>5908</v>
      </c>
      <c r="GF11" s="35">
        <f t="shared" si="2"/>
        <v>6003</v>
      </c>
      <c r="GG11" s="35">
        <f t="shared" si="2"/>
        <v>5649</v>
      </c>
      <c r="GH11" s="35">
        <f t="shared" si="2"/>
        <v>5949</v>
      </c>
      <c r="GI11" s="35">
        <f t="shared" si="2"/>
        <v>6002</v>
      </c>
      <c r="GJ11" s="35">
        <f t="shared" si="2"/>
        <v>5998</v>
      </c>
      <c r="GK11" s="35">
        <f t="shared" si="2"/>
        <v>6186</v>
      </c>
      <c r="GL11" s="35">
        <f t="shared" si="3"/>
        <v>5942</v>
      </c>
      <c r="GM11" s="35">
        <f t="shared" si="3"/>
        <v>6098</v>
      </c>
      <c r="GN11" s="35">
        <f t="shared" si="3"/>
        <v>5993</v>
      </c>
      <c r="GO11" s="35">
        <f t="shared" si="3"/>
        <v>5913</v>
      </c>
      <c r="GP11" s="35">
        <f t="shared" si="3"/>
        <v>5824</v>
      </c>
      <c r="GQ11" s="35">
        <f t="shared" si="3"/>
        <v>5909</v>
      </c>
      <c r="GR11" s="35">
        <f t="shared" si="3"/>
        <v>5895</v>
      </c>
      <c r="GS11" s="35">
        <f t="shared" si="3"/>
        <v>6037</v>
      </c>
      <c r="GT11" s="35">
        <f t="shared" si="3"/>
        <v>6270</v>
      </c>
      <c r="GU11" s="35">
        <f t="shared" si="3"/>
        <v>6289</v>
      </c>
      <c r="GV11" s="35">
        <f t="shared" si="3"/>
        <v>6182</v>
      </c>
      <c r="GW11" s="35">
        <f t="shared" si="3"/>
        <v>6431</v>
      </c>
      <c r="GX11" s="35">
        <f t="shared" si="3"/>
        <v>6472</v>
      </c>
      <c r="GY11" s="35">
        <f t="shared" si="3"/>
        <v>6390</v>
      </c>
      <c r="GZ11" s="35">
        <f t="shared" si="3"/>
        <v>6527</v>
      </c>
      <c r="HA11" s="35">
        <f t="shared" si="3"/>
        <v>6537</v>
      </c>
      <c r="HB11" s="35">
        <f t="shared" si="3"/>
        <v>6289</v>
      </c>
      <c r="HC11" s="35">
        <f t="shared" si="3"/>
        <v>6519</v>
      </c>
      <c r="HD11" s="35">
        <f t="shared" si="3"/>
        <v>6513</v>
      </c>
      <c r="HE11" s="35">
        <f t="shared" si="3"/>
        <v>6463</v>
      </c>
      <c r="HF11" s="35">
        <f t="shared" si="3"/>
        <v>6262</v>
      </c>
      <c r="HG11" s="35">
        <f t="shared" si="3"/>
        <v>6384</v>
      </c>
      <c r="HH11" s="35">
        <f t="shared" si="3"/>
        <v>6538</v>
      </c>
      <c r="HI11" s="35">
        <f t="shared" si="3"/>
        <v>6323</v>
      </c>
      <c r="HJ11" s="35">
        <f t="shared" si="3"/>
        <v>6343</v>
      </c>
      <c r="HK11" s="35">
        <f t="shared" si="3"/>
        <v>6335</v>
      </c>
      <c r="HL11" s="35">
        <f t="shared" si="3"/>
        <v>6302</v>
      </c>
      <c r="HM11" s="35">
        <f t="shared" si="3"/>
        <v>6426</v>
      </c>
      <c r="HN11" s="35">
        <f t="shared" si="3"/>
        <v>6309</v>
      </c>
      <c r="HO11" s="35">
        <f t="shared" si="3"/>
        <v>6564</v>
      </c>
      <c r="HP11" s="35">
        <f t="shared" si="3"/>
        <v>6516</v>
      </c>
      <c r="HQ11" s="35">
        <f t="shared" si="3"/>
        <v>7011</v>
      </c>
      <c r="HR11" s="35">
        <f t="shared" si="3"/>
        <v>6817</v>
      </c>
      <c r="HS11" s="35">
        <f t="shared" si="3"/>
        <v>6551</v>
      </c>
      <c r="HT11" s="35">
        <f t="shared" si="3"/>
        <v>6833</v>
      </c>
      <c r="HU11" s="35">
        <f t="shared" si="3"/>
        <v>6728</v>
      </c>
      <c r="HV11" s="35">
        <f t="shared" si="3"/>
        <v>6623</v>
      </c>
      <c r="HW11" s="35">
        <f t="shared" si="3"/>
        <v>6772</v>
      </c>
      <c r="HX11" s="35">
        <f t="shared" si="3"/>
        <v>6686</v>
      </c>
      <c r="HY11" s="35">
        <f t="shared" si="3"/>
        <v>6449</v>
      </c>
      <c r="HZ11" s="35">
        <f t="shared" si="3"/>
        <v>6638</v>
      </c>
      <c r="IA11" s="35">
        <f t="shared" si="3"/>
        <v>6588</v>
      </c>
      <c r="IB11" s="35">
        <f t="shared" si="3"/>
        <v>6514</v>
      </c>
      <c r="IC11" s="35">
        <f t="shared" si="3"/>
        <v>6288</v>
      </c>
      <c r="ID11" s="35">
        <f t="shared" si="3"/>
        <v>6132</v>
      </c>
      <c r="IE11" s="35">
        <f t="shared" si="3"/>
        <v>6036</v>
      </c>
      <c r="IF11" s="35">
        <f t="shared" si="3"/>
        <v>5705</v>
      </c>
      <c r="IG11" s="35">
        <f t="shared" si="3"/>
        <v>6128</v>
      </c>
      <c r="IH11" s="35">
        <f t="shared" si="3"/>
        <v>6347</v>
      </c>
      <c r="II11" s="35">
        <f t="shared" si="3"/>
        <v>6012</v>
      </c>
      <c r="IJ11" s="35">
        <f t="shared" si="3"/>
        <v>6170</v>
      </c>
      <c r="IK11" s="35">
        <f t="shared" si="3"/>
        <v>6227</v>
      </c>
      <c r="IL11" s="35">
        <f t="shared" si="3"/>
        <v>6472</v>
      </c>
      <c r="IM11" s="35">
        <f t="shared" si="3"/>
        <v>6200</v>
      </c>
      <c r="IN11" s="35">
        <f t="shared" si="3"/>
        <v>6259</v>
      </c>
      <c r="IO11" s="35">
        <f t="shared" si="3"/>
        <v>6393</v>
      </c>
      <c r="IP11" s="35">
        <f t="shared" si="3"/>
        <v>6383</v>
      </c>
      <c r="IQ11" s="35">
        <f t="shared" si="3"/>
        <v>6473</v>
      </c>
      <c r="IR11" s="35">
        <f t="shared" si="3"/>
        <v>6541</v>
      </c>
      <c r="IS11" s="35">
        <f t="shared" si="3"/>
        <v>6430</v>
      </c>
      <c r="IT11" s="35">
        <f t="shared" si="3"/>
        <v>6286</v>
      </c>
      <c r="IU11" s="35">
        <f t="shared" si="3"/>
        <v>6480</v>
      </c>
      <c r="IV11" s="35">
        <f t="shared" si="3"/>
        <v>6369</v>
      </c>
      <c r="IW11" s="35">
        <f t="shared" si="3"/>
        <v>6244</v>
      </c>
      <c r="IX11" s="35">
        <f t="shared" si="4"/>
        <v>5997</v>
      </c>
      <c r="IY11" s="35">
        <f t="shared" si="4"/>
        <v>6114</v>
      </c>
      <c r="IZ11" s="35">
        <f t="shared" si="4"/>
        <v>6086</v>
      </c>
      <c r="JA11" s="35">
        <f t="shared" si="4"/>
        <v>5935</v>
      </c>
      <c r="JB11" s="35">
        <f t="shared" si="4"/>
        <v>5917</v>
      </c>
      <c r="JC11" s="35">
        <f t="shared" si="4"/>
        <v>6003</v>
      </c>
      <c r="JD11" s="35">
        <f t="shared" si="4"/>
        <v>5609</v>
      </c>
      <c r="JE11" s="35">
        <f t="shared" si="4"/>
        <v>5920</v>
      </c>
      <c r="JF11" s="35">
        <f t="shared" si="4"/>
        <v>5977</v>
      </c>
      <c r="JG11" s="35">
        <f t="shared" si="4"/>
        <v>5858</v>
      </c>
      <c r="JH11" s="35">
        <f t="shared" si="4"/>
        <v>5726</v>
      </c>
      <c r="JI11" s="35">
        <f t="shared" si="4"/>
        <v>5813</v>
      </c>
      <c r="JJ11" s="35">
        <f t="shared" si="4"/>
        <v>5912</v>
      </c>
      <c r="JK11" s="35">
        <f t="shared" si="4"/>
        <v>5706</v>
      </c>
      <c r="JL11" s="35">
        <f t="shared" si="4"/>
        <v>5892</v>
      </c>
      <c r="JM11" s="35">
        <f t="shared" si="4"/>
        <v>5841</v>
      </c>
      <c r="JN11" s="35">
        <f t="shared" si="4"/>
        <v>6082</v>
      </c>
      <c r="JO11" s="35">
        <f t="shared" si="4"/>
        <v>5889</v>
      </c>
      <c r="JP11" s="35">
        <f t="shared" si="4"/>
        <v>5837</v>
      </c>
      <c r="JQ11" s="35">
        <f t="shared" si="4"/>
        <v>5662</v>
      </c>
      <c r="JR11" s="35">
        <f t="shared" si="4"/>
        <v>5739</v>
      </c>
      <c r="JS11" s="35">
        <f t="shared" si="4"/>
        <v>5597</v>
      </c>
    </row>
    <row r="12" spans="1:279" x14ac:dyDescent="0.25">
      <c r="A12" s="33" t="s">
        <v>561</v>
      </c>
      <c r="B12" s="35">
        <f t="shared" si="0"/>
        <v>130596</v>
      </c>
      <c r="C12" s="35">
        <f t="shared" si="0"/>
        <v>130669</v>
      </c>
      <c r="D12" s="35">
        <f t="shared" si="0"/>
        <v>130400</v>
      </c>
      <c r="E12" s="35">
        <f t="shared" si="0"/>
        <v>130621</v>
      </c>
      <c r="F12" s="35">
        <f t="shared" si="0"/>
        <v>130779</v>
      </c>
      <c r="G12" s="35">
        <f t="shared" si="0"/>
        <v>130561</v>
      </c>
      <c r="H12" s="35">
        <f t="shared" si="0"/>
        <v>130652</v>
      </c>
      <c r="I12" s="35">
        <f t="shared" si="0"/>
        <v>131275</v>
      </c>
      <c r="J12" s="35">
        <f t="shared" si="0"/>
        <v>131421</v>
      </c>
      <c r="K12" s="35">
        <f t="shared" si="0"/>
        <v>131744</v>
      </c>
      <c r="L12" s="35">
        <f t="shared" si="0"/>
        <v>131891</v>
      </c>
      <c r="M12" s="35">
        <f t="shared" si="0"/>
        <v>131951</v>
      </c>
      <c r="N12" s="35">
        <f t="shared" si="0"/>
        <v>132038</v>
      </c>
      <c r="O12" s="35">
        <f t="shared" si="0"/>
        <v>132115</v>
      </c>
      <c r="P12" s="35">
        <f t="shared" si="0"/>
        <v>132108</v>
      </c>
      <c r="Q12" s="35">
        <f t="shared" si="0"/>
        <v>132590</v>
      </c>
      <c r="R12" s="35">
        <f t="shared" si="0"/>
        <v>131851</v>
      </c>
      <c r="S12" s="35">
        <f t="shared" si="0"/>
        <v>131949</v>
      </c>
      <c r="T12" s="35">
        <f t="shared" si="0"/>
        <v>132343</v>
      </c>
      <c r="U12" s="35">
        <f t="shared" si="0"/>
        <v>132336</v>
      </c>
      <c r="V12" s="35">
        <f t="shared" si="0"/>
        <v>132611</v>
      </c>
      <c r="W12" s="35">
        <f t="shared" si="0"/>
        <v>132716</v>
      </c>
      <c r="X12" s="35">
        <f t="shared" si="0"/>
        <v>132614</v>
      </c>
      <c r="Y12" s="35">
        <f t="shared" si="0"/>
        <v>132511</v>
      </c>
      <c r="Z12" s="35">
        <f t="shared" si="0"/>
        <v>132616</v>
      </c>
      <c r="AA12" s="35">
        <f t="shared" si="0"/>
        <v>132952</v>
      </c>
      <c r="AB12" s="35">
        <f t="shared" si="0"/>
        <v>133180</v>
      </c>
      <c r="AC12" s="35">
        <f t="shared" si="0"/>
        <v>133409</v>
      </c>
      <c r="AD12" s="35">
        <f t="shared" si="0"/>
        <v>133667</v>
      </c>
      <c r="AE12" s="35">
        <f t="shared" si="0"/>
        <v>133697</v>
      </c>
      <c r="AF12" s="35">
        <f t="shared" si="0"/>
        <v>134284</v>
      </c>
      <c r="AG12" s="35">
        <f t="shared" si="0"/>
        <v>134054</v>
      </c>
      <c r="AH12" s="35">
        <f t="shared" si="0"/>
        <v>134515</v>
      </c>
      <c r="AI12" s="35">
        <f t="shared" si="0"/>
        <v>134921</v>
      </c>
      <c r="AJ12" s="35">
        <f t="shared" si="0"/>
        <v>135007</v>
      </c>
      <c r="AK12" s="35">
        <f t="shared" si="0"/>
        <v>135113</v>
      </c>
      <c r="AL12" s="35">
        <f t="shared" si="0"/>
        <v>135456</v>
      </c>
      <c r="AM12" s="35">
        <f t="shared" si="0"/>
        <v>135400</v>
      </c>
      <c r="AN12" s="35">
        <f t="shared" si="0"/>
        <v>135891</v>
      </c>
      <c r="AO12" s="35">
        <f t="shared" si="0"/>
        <v>136016</v>
      </c>
      <c r="AP12" s="35">
        <f t="shared" si="0"/>
        <v>136119</v>
      </c>
      <c r="AQ12" s="35">
        <f t="shared" si="0"/>
        <v>136211</v>
      </c>
      <c r="AR12" s="35">
        <f t="shared" si="0"/>
        <v>136477</v>
      </c>
      <c r="AS12" s="35">
        <f t="shared" si="0"/>
        <v>136618</v>
      </c>
      <c r="AT12" s="35">
        <f t="shared" si="0"/>
        <v>136675</v>
      </c>
      <c r="AU12" s="35">
        <f t="shared" si="0"/>
        <v>136633</v>
      </c>
      <c r="AV12" s="35">
        <f t="shared" si="0"/>
        <v>136961</v>
      </c>
      <c r="AW12" s="35">
        <f t="shared" si="0"/>
        <v>137155</v>
      </c>
      <c r="AX12" s="35">
        <f t="shared" si="0"/>
        <v>137095</v>
      </c>
      <c r="AY12" s="35">
        <f t="shared" si="0"/>
        <v>137112</v>
      </c>
      <c r="AZ12" s="35">
        <f t="shared" si="0"/>
        <v>137236</v>
      </c>
      <c r="BA12" s="35">
        <f t="shared" si="0"/>
        <v>137150</v>
      </c>
      <c r="BB12" s="35">
        <f t="shared" si="0"/>
        <v>137372</v>
      </c>
      <c r="BC12" s="35">
        <f t="shared" si="0"/>
        <v>137455</v>
      </c>
      <c r="BD12" s="35">
        <f t="shared" si="0"/>
        <v>137588</v>
      </c>
      <c r="BE12" s="35">
        <f t="shared" si="0"/>
        <v>137570</v>
      </c>
      <c r="BF12" s="35">
        <f t="shared" si="0"/>
        <v>138286</v>
      </c>
      <c r="BG12" s="35">
        <f t="shared" si="0"/>
        <v>138279</v>
      </c>
      <c r="BH12" s="35">
        <f t="shared" si="0"/>
        <v>138381</v>
      </c>
      <c r="BI12" s="35">
        <f t="shared" si="0"/>
        <v>138634</v>
      </c>
      <c r="BJ12" s="35">
        <f t="shared" si="0"/>
        <v>139003</v>
      </c>
      <c r="BK12" s="35">
        <f t="shared" si="0"/>
        <v>138967</v>
      </c>
      <c r="BL12" s="35">
        <f t="shared" si="0"/>
        <v>138730</v>
      </c>
      <c r="BM12" s="35">
        <f t="shared" ref="BM12" si="5">BM7</f>
        <v>138959</v>
      </c>
      <c r="BN12" s="35">
        <f t="shared" si="1"/>
        <v>139107</v>
      </c>
      <c r="BO12" s="35">
        <f t="shared" si="1"/>
        <v>139329</v>
      </c>
      <c r="BP12" s="35">
        <f t="shared" si="1"/>
        <v>139439</v>
      </c>
      <c r="BQ12" s="35">
        <f t="shared" si="1"/>
        <v>139430</v>
      </c>
      <c r="BR12" s="35">
        <f t="shared" si="1"/>
        <v>139622</v>
      </c>
      <c r="BS12" s="35">
        <f t="shared" si="1"/>
        <v>139771</v>
      </c>
      <c r="BT12" s="35">
        <f t="shared" si="1"/>
        <v>140025</v>
      </c>
      <c r="BU12" s="35">
        <f t="shared" si="1"/>
        <v>140177</v>
      </c>
      <c r="BV12" s="35">
        <f t="shared" si="1"/>
        <v>142267</v>
      </c>
      <c r="BW12" s="35">
        <f t="shared" si="1"/>
        <v>142456</v>
      </c>
      <c r="BX12" s="35">
        <f t="shared" si="1"/>
        <v>142434</v>
      </c>
      <c r="BY12" s="35">
        <f t="shared" si="1"/>
        <v>142751</v>
      </c>
      <c r="BZ12" s="35">
        <f t="shared" si="1"/>
        <v>142388</v>
      </c>
      <c r="CA12" s="35">
        <f t="shared" si="1"/>
        <v>142591</v>
      </c>
      <c r="CB12" s="35">
        <f t="shared" si="1"/>
        <v>142278</v>
      </c>
      <c r="CC12" s="35">
        <f t="shared" si="1"/>
        <v>142514</v>
      </c>
      <c r="CD12" s="35">
        <f t="shared" si="1"/>
        <v>142518</v>
      </c>
      <c r="CE12" s="35">
        <f t="shared" si="1"/>
        <v>142622</v>
      </c>
      <c r="CF12" s="35">
        <f t="shared" si="1"/>
        <v>142962</v>
      </c>
      <c r="CG12" s="35">
        <f t="shared" si="1"/>
        <v>143248</v>
      </c>
      <c r="CH12" s="35">
        <f t="shared" si="1"/>
        <v>143800</v>
      </c>
      <c r="CI12" s="35">
        <f t="shared" si="1"/>
        <v>143701</v>
      </c>
      <c r="CJ12" s="35">
        <f t="shared" si="1"/>
        <v>143924</v>
      </c>
      <c r="CK12" s="35">
        <f t="shared" si="1"/>
        <v>143569</v>
      </c>
      <c r="CL12" s="35">
        <f t="shared" si="1"/>
        <v>143318</v>
      </c>
      <c r="CM12" s="35">
        <f t="shared" si="1"/>
        <v>143357</v>
      </c>
      <c r="CN12" s="35">
        <f t="shared" si="1"/>
        <v>143654</v>
      </c>
      <c r="CO12" s="35">
        <f t="shared" si="1"/>
        <v>143284</v>
      </c>
      <c r="CP12" s="35">
        <f t="shared" si="1"/>
        <v>143989</v>
      </c>
      <c r="CQ12" s="35">
        <f t="shared" si="1"/>
        <v>144086</v>
      </c>
      <c r="CR12" s="35">
        <f t="shared" si="1"/>
        <v>144240</v>
      </c>
      <c r="CS12" s="35">
        <f t="shared" si="1"/>
        <v>144305</v>
      </c>
      <c r="CT12" s="35">
        <f t="shared" si="1"/>
        <v>143883</v>
      </c>
      <c r="CU12" s="35">
        <f t="shared" si="1"/>
        <v>144653</v>
      </c>
      <c r="CV12" s="35">
        <f t="shared" si="1"/>
        <v>144481</v>
      </c>
      <c r="CW12" s="35">
        <f t="shared" si="1"/>
        <v>144725</v>
      </c>
      <c r="CX12" s="35">
        <f t="shared" si="1"/>
        <v>144938</v>
      </c>
      <c r="CY12" s="35">
        <f t="shared" si="1"/>
        <v>144808</v>
      </c>
      <c r="CZ12" s="35">
        <f t="shared" si="1"/>
        <v>144803</v>
      </c>
      <c r="DA12" s="35">
        <f t="shared" si="1"/>
        <v>145009</v>
      </c>
      <c r="DB12" s="35">
        <f t="shared" si="1"/>
        <v>145552</v>
      </c>
      <c r="DC12" s="35">
        <f t="shared" si="1"/>
        <v>145314</v>
      </c>
      <c r="DD12" s="35">
        <f t="shared" si="1"/>
        <v>145041</v>
      </c>
      <c r="DE12" s="35">
        <f t="shared" si="1"/>
        <v>145066</v>
      </c>
      <c r="DF12" s="35">
        <f t="shared" si="1"/>
        <v>145937</v>
      </c>
      <c r="DG12" s="35">
        <f t="shared" si="1"/>
        <v>146100</v>
      </c>
      <c r="DH12" s="35">
        <f t="shared" si="1"/>
        <v>146022</v>
      </c>
      <c r="DI12" s="35">
        <f t="shared" si="1"/>
        <v>146474</v>
      </c>
      <c r="DJ12" s="35">
        <f t="shared" si="1"/>
        <v>146500</v>
      </c>
      <c r="DK12" s="35">
        <f t="shared" si="1"/>
        <v>147056</v>
      </c>
      <c r="DL12" s="35">
        <f t="shared" si="1"/>
        <v>146485</v>
      </c>
      <c r="DM12" s="35">
        <f t="shared" si="1"/>
        <v>146445</v>
      </c>
      <c r="DN12" s="35">
        <f t="shared" si="1"/>
        <v>146530</v>
      </c>
      <c r="DO12" s="35">
        <f t="shared" si="1"/>
        <v>146716</v>
      </c>
      <c r="DP12" s="35">
        <f t="shared" si="1"/>
        <v>147000</v>
      </c>
      <c r="DQ12" s="35">
        <f t="shared" si="1"/>
        <v>146729</v>
      </c>
      <c r="DR12" s="35">
        <f t="shared" si="1"/>
        <v>146842</v>
      </c>
      <c r="DS12" s="35">
        <f t="shared" si="1"/>
        <v>146709</v>
      </c>
      <c r="DT12" s="35">
        <f t="shared" si="1"/>
        <v>146944</v>
      </c>
      <c r="DU12" s="35">
        <f t="shared" si="1"/>
        <v>146850</v>
      </c>
      <c r="DV12" s="35">
        <f t="shared" si="1"/>
        <v>147065</v>
      </c>
      <c r="DW12" s="35">
        <f t="shared" si="1"/>
        <v>147460</v>
      </c>
      <c r="DX12" s="35">
        <f t="shared" si="1"/>
        <v>147692</v>
      </c>
      <c r="DY12" s="35">
        <f t="shared" ref="DY12" si="6">DY7</f>
        <v>147564</v>
      </c>
      <c r="DZ12" s="35">
        <f t="shared" si="2"/>
        <v>147415</v>
      </c>
      <c r="EA12" s="35">
        <f t="shared" si="2"/>
        <v>147793</v>
      </c>
      <c r="EB12" s="35">
        <f t="shared" si="2"/>
        <v>148162</v>
      </c>
      <c r="EC12" s="35">
        <f t="shared" si="2"/>
        <v>148059</v>
      </c>
      <c r="ED12" s="35">
        <f t="shared" si="2"/>
        <v>148029</v>
      </c>
      <c r="EE12" s="35">
        <f t="shared" si="2"/>
        <v>148364</v>
      </c>
      <c r="EF12" s="35">
        <f t="shared" si="2"/>
        <v>148391</v>
      </c>
      <c r="EG12" s="35">
        <f t="shared" si="2"/>
        <v>148926</v>
      </c>
      <c r="EH12" s="35">
        <f t="shared" si="2"/>
        <v>149261</v>
      </c>
      <c r="EI12" s="35">
        <f t="shared" si="2"/>
        <v>149238</v>
      </c>
      <c r="EJ12" s="35">
        <f t="shared" si="2"/>
        <v>149432</v>
      </c>
      <c r="EK12" s="35">
        <f t="shared" si="2"/>
        <v>149779</v>
      </c>
      <c r="EL12" s="35">
        <f t="shared" si="2"/>
        <v>149954</v>
      </c>
      <c r="EM12" s="35">
        <f t="shared" si="2"/>
        <v>150001</v>
      </c>
      <c r="EN12" s="35">
        <f t="shared" si="2"/>
        <v>150065</v>
      </c>
      <c r="EO12" s="35">
        <f t="shared" si="2"/>
        <v>150030</v>
      </c>
      <c r="EP12" s="35">
        <f t="shared" si="2"/>
        <v>150214</v>
      </c>
      <c r="EQ12" s="35">
        <f t="shared" si="2"/>
        <v>150641</v>
      </c>
      <c r="ER12" s="35">
        <f t="shared" si="2"/>
        <v>150813</v>
      </c>
      <c r="ES12" s="35">
        <f t="shared" si="2"/>
        <v>150881</v>
      </c>
      <c r="ET12" s="35">
        <f t="shared" si="2"/>
        <v>151069</v>
      </c>
      <c r="EU12" s="35">
        <f t="shared" si="2"/>
        <v>151354</v>
      </c>
      <c r="EV12" s="35">
        <f t="shared" si="2"/>
        <v>151377</v>
      </c>
      <c r="EW12" s="35">
        <f t="shared" si="2"/>
        <v>151716</v>
      </c>
      <c r="EX12" s="35">
        <f t="shared" si="2"/>
        <v>151662</v>
      </c>
      <c r="EY12" s="35">
        <f t="shared" si="2"/>
        <v>152041</v>
      </c>
      <c r="EZ12" s="35">
        <f t="shared" si="2"/>
        <v>152406</v>
      </c>
      <c r="FA12" s="35">
        <f t="shared" si="2"/>
        <v>152732</v>
      </c>
      <c r="FB12" s="35">
        <f t="shared" si="2"/>
        <v>153144</v>
      </c>
      <c r="FC12" s="35">
        <f t="shared" si="2"/>
        <v>152983</v>
      </c>
      <c r="FD12" s="35">
        <f t="shared" si="2"/>
        <v>153051</v>
      </c>
      <c r="FE12" s="35">
        <f t="shared" si="2"/>
        <v>152435</v>
      </c>
      <c r="FF12" s="35">
        <f t="shared" si="2"/>
        <v>152670</v>
      </c>
      <c r="FG12" s="35">
        <f t="shared" si="2"/>
        <v>153041</v>
      </c>
      <c r="FH12" s="35">
        <f t="shared" si="2"/>
        <v>153054</v>
      </c>
      <c r="FI12" s="35">
        <f t="shared" si="2"/>
        <v>152749</v>
      </c>
      <c r="FJ12" s="35">
        <f t="shared" si="2"/>
        <v>153414</v>
      </c>
      <c r="FK12" s="35">
        <f t="shared" si="2"/>
        <v>153183</v>
      </c>
      <c r="FL12" s="35">
        <f t="shared" si="2"/>
        <v>153835</v>
      </c>
      <c r="FM12" s="35">
        <f t="shared" si="2"/>
        <v>153918</v>
      </c>
      <c r="FN12" s="35">
        <f t="shared" si="2"/>
        <v>154063</v>
      </c>
      <c r="FO12" s="35">
        <f t="shared" si="2"/>
        <v>153653</v>
      </c>
      <c r="FP12" s="35">
        <f t="shared" si="2"/>
        <v>153908</v>
      </c>
      <c r="FQ12" s="35">
        <f t="shared" si="2"/>
        <v>153769</v>
      </c>
      <c r="FR12" s="35">
        <f t="shared" si="2"/>
        <v>154303</v>
      </c>
      <c r="FS12" s="35">
        <f t="shared" si="2"/>
        <v>154313</v>
      </c>
      <c r="FT12" s="35">
        <f t="shared" si="2"/>
        <v>154469</v>
      </c>
      <c r="FU12" s="35">
        <f t="shared" si="2"/>
        <v>154641</v>
      </c>
      <c r="FV12" s="35">
        <f t="shared" si="2"/>
        <v>154570</v>
      </c>
      <c r="FW12" s="35">
        <f t="shared" si="2"/>
        <v>154876</v>
      </c>
      <c r="FX12" s="35">
        <f t="shared" si="2"/>
        <v>154639</v>
      </c>
      <c r="FY12" s="35">
        <f t="shared" si="2"/>
        <v>154655</v>
      </c>
      <c r="FZ12" s="35">
        <f t="shared" si="2"/>
        <v>154210</v>
      </c>
      <c r="GA12" s="35">
        <f t="shared" si="2"/>
        <v>154538</v>
      </c>
      <c r="GB12" s="35">
        <f t="shared" si="2"/>
        <v>154133</v>
      </c>
      <c r="GC12" s="35">
        <f t="shared" si="2"/>
        <v>154509</v>
      </c>
      <c r="GD12" s="35">
        <f t="shared" si="2"/>
        <v>154747</v>
      </c>
      <c r="GE12" s="35">
        <f t="shared" si="2"/>
        <v>154716</v>
      </c>
      <c r="GF12" s="35">
        <f t="shared" si="2"/>
        <v>154502</v>
      </c>
      <c r="GG12" s="35">
        <f t="shared" si="2"/>
        <v>154307</v>
      </c>
      <c r="GH12" s="35">
        <f t="shared" si="2"/>
        <v>153827</v>
      </c>
      <c r="GI12" s="35">
        <f t="shared" si="2"/>
        <v>153784</v>
      </c>
      <c r="GJ12" s="35">
        <f t="shared" si="2"/>
        <v>153878</v>
      </c>
      <c r="GK12" s="35">
        <f t="shared" ref="GK12" si="7">GK7</f>
        <v>153111</v>
      </c>
      <c r="GL12" s="35">
        <f t="shared" si="3"/>
        <v>153484</v>
      </c>
      <c r="GM12" s="35">
        <f t="shared" si="3"/>
        <v>153694</v>
      </c>
      <c r="GN12" s="35">
        <f t="shared" si="3"/>
        <v>153954</v>
      </c>
      <c r="GO12" s="35">
        <f t="shared" si="3"/>
        <v>154622</v>
      </c>
      <c r="GP12" s="35">
        <f t="shared" si="3"/>
        <v>154091</v>
      </c>
      <c r="GQ12" s="35">
        <f t="shared" si="3"/>
        <v>153616</v>
      </c>
      <c r="GR12" s="35">
        <f t="shared" si="3"/>
        <v>153691</v>
      </c>
      <c r="GS12" s="35">
        <f t="shared" si="3"/>
        <v>154086</v>
      </c>
      <c r="GT12" s="35">
        <f t="shared" si="3"/>
        <v>153975</v>
      </c>
      <c r="GU12" s="35">
        <f t="shared" si="3"/>
        <v>153635</v>
      </c>
      <c r="GV12" s="35">
        <f t="shared" si="3"/>
        <v>154125</v>
      </c>
      <c r="GW12" s="35">
        <f t="shared" si="3"/>
        <v>153650</v>
      </c>
      <c r="GX12" s="35">
        <f t="shared" si="3"/>
        <v>153263</v>
      </c>
      <c r="GY12" s="35">
        <f t="shared" si="3"/>
        <v>153214</v>
      </c>
      <c r="GZ12" s="35">
        <f t="shared" si="3"/>
        <v>153376</v>
      </c>
      <c r="HA12" s="35">
        <f t="shared" si="3"/>
        <v>153543</v>
      </c>
      <c r="HB12" s="35">
        <f t="shared" si="3"/>
        <v>153479</v>
      </c>
      <c r="HC12" s="35">
        <f t="shared" si="3"/>
        <v>153346</v>
      </c>
      <c r="HD12" s="35">
        <f t="shared" si="3"/>
        <v>153288</v>
      </c>
      <c r="HE12" s="35">
        <f t="shared" si="3"/>
        <v>153760</v>
      </c>
      <c r="HF12" s="35">
        <f t="shared" si="3"/>
        <v>154131</v>
      </c>
      <c r="HG12" s="35">
        <f t="shared" si="3"/>
        <v>153961</v>
      </c>
      <c r="HH12" s="35">
        <f t="shared" si="3"/>
        <v>154128</v>
      </c>
      <c r="HI12" s="35">
        <f t="shared" si="3"/>
        <v>153995</v>
      </c>
      <c r="HJ12" s="35">
        <f t="shared" si="3"/>
        <v>154381</v>
      </c>
      <c r="HK12" s="35">
        <f t="shared" si="3"/>
        <v>154671</v>
      </c>
      <c r="HL12" s="35">
        <f t="shared" si="3"/>
        <v>154749</v>
      </c>
      <c r="HM12" s="35">
        <f t="shared" si="3"/>
        <v>154545</v>
      </c>
      <c r="HN12" s="35">
        <f t="shared" si="3"/>
        <v>154866</v>
      </c>
      <c r="HO12" s="35">
        <f t="shared" si="3"/>
        <v>155083</v>
      </c>
      <c r="HP12" s="35">
        <f t="shared" si="3"/>
        <v>154948</v>
      </c>
      <c r="HQ12" s="35">
        <f t="shared" si="3"/>
        <v>154763</v>
      </c>
      <c r="HR12" s="35">
        <f t="shared" si="3"/>
        <v>155160</v>
      </c>
      <c r="HS12" s="35">
        <f t="shared" si="3"/>
        <v>155554</v>
      </c>
      <c r="HT12" s="35">
        <f t="shared" si="3"/>
        <v>155338</v>
      </c>
      <c r="HU12" s="35">
        <f t="shared" si="3"/>
        <v>155628</v>
      </c>
      <c r="HV12" s="35">
        <f t="shared" si="3"/>
        <v>155695</v>
      </c>
      <c r="HW12" s="35">
        <f t="shared" si="3"/>
        <v>155268</v>
      </c>
      <c r="HX12" s="35">
        <f t="shared" si="3"/>
        <v>154990</v>
      </c>
      <c r="HY12" s="35">
        <f t="shared" si="3"/>
        <v>155356</v>
      </c>
      <c r="HZ12" s="35">
        <f t="shared" si="3"/>
        <v>155514</v>
      </c>
      <c r="IA12" s="35">
        <f t="shared" si="3"/>
        <v>155747</v>
      </c>
      <c r="IB12" s="35">
        <f t="shared" si="3"/>
        <v>155669</v>
      </c>
      <c r="IC12" s="35">
        <f t="shared" si="3"/>
        <v>155587</v>
      </c>
      <c r="ID12" s="35">
        <f t="shared" si="3"/>
        <v>155731</v>
      </c>
      <c r="IE12" s="35">
        <f t="shared" si="3"/>
        <v>154709</v>
      </c>
      <c r="IF12" s="35">
        <f t="shared" si="3"/>
        <v>155328</v>
      </c>
      <c r="IG12" s="35">
        <f t="shared" si="3"/>
        <v>155151</v>
      </c>
      <c r="IH12" s="35">
        <f t="shared" si="3"/>
        <v>155295</v>
      </c>
      <c r="II12" s="35">
        <f t="shared" si="3"/>
        <v>155485</v>
      </c>
      <c r="IJ12" s="35">
        <f t="shared" si="3"/>
        <v>156115</v>
      </c>
      <c r="IK12" s="35">
        <f t="shared" si="3"/>
        <v>155378</v>
      </c>
      <c r="IL12" s="35">
        <f t="shared" si="3"/>
        <v>155559</v>
      </c>
      <c r="IM12" s="35">
        <f t="shared" si="3"/>
        <v>155682</v>
      </c>
      <c r="IN12" s="35">
        <f t="shared" si="3"/>
        <v>156098</v>
      </c>
      <c r="IO12" s="35">
        <f t="shared" si="3"/>
        <v>156117</v>
      </c>
      <c r="IP12" s="35">
        <f t="shared" si="3"/>
        <v>156100</v>
      </c>
      <c r="IQ12" s="35">
        <f t="shared" si="3"/>
        <v>156389</v>
      </c>
      <c r="IR12" s="35">
        <f t="shared" si="3"/>
        <v>156421</v>
      </c>
      <c r="IS12" s="35">
        <f t="shared" si="3"/>
        <v>156238</v>
      </c>
      <c r="IT12" s="35">
        <f t="shared" si="3"/>
        <v>157022</v>
      </c>
      <c r="IU12" s="35">
        <f t="shared" si="3"/>
        <v>156771</v>
      </c>
      <c r="IV12" s="35">
        <f t="shared" si="3"/>
        <v>156781</v>
      </c>
      <c r="IW12" s="35">
        <f t="shared" ref="IW12" si="8">IW7</f>
        <v>157043</v>
      </c>
      <c r="IX12" s="35">
        <f t="shared" si="4"/>
        <v>157447</v>
      </c>
      <c r="IY12" s="35">
        <f t="shared" si="4"/>
        <v>156993</v>
      </c>
      <c r="IZ12" s="35">
        <f t="shared" si="4"/>
        <v>157125</v>
      </c>
      <c r="JA12" s="35">
        <f t="shared" si="4"/>
        <v>157109</v>
      </c>
      <c r="JB12" s="35">
        <f t="shared" si="4"/>
        <v>156809</v>
      </c>
      <c r="JC12" s="35">
        <f t="shared" si="4"/>
        <v>157123</v>
      </c>
      <c r="JD12" s="35">
        <f t="shared" si="4"/>
        <v>157358</v>
      </c>
      <c r="JE12" s="35">
        <f t="shared" si="4"/>
        <v>157957</v>
      </c>
      <c r="JF12" s="35">
        <f t="shared" si="4"/>
        <v>158362</v>
      </c>
      <c r="JG12" s="35">
        <f t="shared" si="4"/>
        <v>158888</v>
      </c>
      <c r="JH12" s="35">
        <f t="shared" si="4"/>
        <v>159278</v>
      </c>
      <c r="JI12" s="35">
        <f t="shared" si="4"/>
        <v>158938</v>
      </c>
      <c r="JJ12" s="35">
        <f t="shared" si="4"/>
        <v>158510</v>
      </c>
      <c r="JK12" s="35">
        <f t="shared" si="4"/>
        <v>158889</v>
      </c>
      <c r="JL12" s="35">
        <f t="shared" si="4"/>
        <v>159295</v>
      </c>
      <c r="JM12" s="35">
        <f t="shared" si="4"/>
        <v>159508</v>
      </c>
      <c r="JN12" s="35">
        <f t="shared" si="4"/>
        <v>159830</v>
      </c>
      <c r="JO12" s="35">
        <f t="shared" si="4"/>
        <v>159643</v>
      </c>
      <c r="JP12" s="35">
        <f t="shared" si="4"/>
        <v>159456</v>
      </c>
      <c r="JQ12" s="35">
        <f t="shared" si="4"/>
        <v>159640</v>
      </c>
      <c r="JR12" s="35">
        <f t="shared" si="4"/>
        <v>159716</v>
      </c>
      <c r="JS12" s="35">
        <f t="shared" si="4"/>
        <v>160056</v>
      </c>
    </row>
    <row r="14" spans="1:279" x14ac:dyDescent="0.25">
      <c r="B14" s="28" t="str">
        <f>B9</f>
        <v>Jan
1994</v>
      </c>
      <c r="C14" s="28" t="str">
        <f t="shared" ref="C14:BN14" si="9">C9</f>
        <v>Feb
1994</v>
      </c>
      <c r="D14" s="28" t="str">
        <f t="shared" si="9"/>
        <v>Mar
1994</v>
      </c>
      <c r="E14" s="28" t="str">
        <f t="shared" si="9"/>
        <v>Apr
1994</v>
      </c>
      <c r="F14" s="28" t="str">
        <f t="shared" si="9"/>
        <v>May
1994</v>
      </c>
      <c r="G14" s="28" t="str">
        <f t="shared" si="9"/>
        <v>Jun
1994</v>
      </c>
      <c r="H14" s="28" t="str">
        <f t="shared" si="9"/>
        <v>Jul
1994</v>
      </c>
      <c r="I14" s="28" t="str">
        <f t="shared" si="9"/>
        <v>Aug
1994</v>
      </c>
      <c r="J14" s="28" t="str">
        <f t="shared" si="9"/>
        <v>Sep
1994</v>
      </c>
      <c r="K14" s="28" t="str">
        <f t="shared" si="9"/>
        <v>Oct
1994</v>
      </c>
      <c r="L14" s="28" t="str">
        <f t="shared" si="9"/>
        <v>Nov
1994</v>
      </c>
      <c r="M14" s="28" t="str">
        <f t="shared" si="9"/>
        <v>Dec
1994</v>
      </c>
      <c r="N14" s="28" t="str">
        <f t="shared" si="9"/>
        <v>Jan
1995</v>
      </c>
      <c r="O14" s="28" t="str">
        <f t="shared" si="9"/>
        <v>Feb
1995</v>
      </c>
      <c r="P14" s="28" t="str">
        <f t="shared" si="9"/>
        <v>Mar
1995</v>
      </c>
      <c r="Q14" s="28" t="str">
        <f t="shared" si="9"/>
        <v>Apr
1995</v>
      </c>
      <c r="R14" s="28" t="str">
        <f t="shared" si="9"/>
        <v>May
1995</v>
      </c>
      <c r="S14" s="28" t="str">
        <f t="shared" si="9"/>
        <v>Jun
1995</v>
      </c>
      <c r="T14" s="28" t="str">
        <f t="shared" si="9"/>
        <v>Jul
1995</v>
      </c>
      <c r="U14" s="28" t="str">
        <f t="shared" si="9"/>
        <v>Aug
1995</v>
      </c>
      <c r="V14" s="28" t="str">
        <f t="shared" si="9"/>
        <v>Sep
1995</v>
      </c>
      <c r="W14" s="28" t="str">
        <f t="shared" si="9"/>
        <v>Oct
1995</v>
      </c>
      <c r="X14" s="28" t="str">
        <f t="shared" si="9"/>
        <v>Nov
1995</v>
      </c>
      <c r="Y14" s="28" t="str">
        <f t="shared" si="9"/>
        <v>Dec
1995</v>
      </c>
      <c r="Z14" s="28" t="str">
        <f t="shared" si="9"/>
        <v>Jan
1996</v>
      </c>
      <c r="AA14" s="28" t="str">
        <f t="shared" si="9"/>
        <v>Feb
1996</v>
      </c>
      <c r="AB14" s="28" t="str">
        <f t="shared" si="9"/>
        <v>Mar
1996</v>
      </c>
      <c r="AC14" s="28" t="str">
        <f t="shared" si="9"/>
        <v>Apr
1996</v>
      </c>
      <c r="AD14" s="28" t="str">
        <f t="shared" si="9"/>
        <v>May
1996</v>
      </c>
      <c r="AE14" s="28" t="str">
        <f t="shared" si="9"/>
        <v>Jun
1996</v>
      </c>
      <c r="AF14" s="28" t="str">
        <f t="shared" si="9"/>
        <v>Jul
1996</v>
      </c>
      <c r="AG14" s="28" t="str">
        <f t="shared" si="9"/>
        <v>Aug
1996</v>
      </c>
      <c r="AH14" s="28" t="str">
        <f t="shared" si="9"/>
        <v>Sep
1996</v>
      </c>
      <c r="AI14" s="28" t="str">
        <f t="shared" si="9"/>
        <v>Oct
1996</v>
      </c>
      <c r="AJ14" s="28" t="str">
        <f t="shared" si="9"/>
        <v>Nov
1996</v>
      </c>
      <c r="AK14" s="28" t="str">
        <f t="shared" si="9"/>
        <v>Dec
1996</v>
      </c>
      <c r="AL14" s="28" t="str">
        <f t="shared" si="9"/>
        <v>Jan
1997</v>
      </c>
      <c r="AM14" s="28" t="str">
        <f t="shared" si="9"/>
        <v>Feb
1997</v>
      </c>
      <c r="AN14" s="28" t="str">
        <f t="shared" si="9"/>
        <v>Mar
1997</v>
      </c>
      <c r="AO14" s="28" t="str">
        <f t="shared" si="9"/>
        <v>Apr
1997</v>
      </c>
      <c r="AP14" s="28" t="str">
        <f t="shared" si="9"/>
        <v>May
1997</v>
      </c>
      <c r="AQ14" s="28" t="str">
        <f t="shared" si="9"/>
        <v>Jun
1997</v>
      </c>
      <c r="AR14" s="28" t="str">
        <f t="shared" si="9"/>
        <v>Jul
1997</v>
      </c>
      <c r="AS14" s="28" t="str">
        <f t="shared" si="9"/>
        <v>Aug
1997</v>
      </c>
      <c r="AT14" s="28" t="str">
        <f t="shared" si="9"/>
        <v>Sep
1997</v>
      </c>
      <c r="AU14" s="28" t="str">
        <f t="shared" si="9"/>
        <v>Oct
1997</v>
      </c>
      <c r="AV14" s="28" t="str">
        <f t="shared" si="9"/>
        <v>Nov
1997</v>
      </c>
      <c r="AW14" s="28" t="str">
        <f t="shared" si="9"/>
        <v>Dec
1997</v>
      </c>
      <c r="AX14" s="28" t="str">
        <f t="shared" si="9"/>
        <v>Jan
1998</v>
      </c>
      <c r="AY14" s="28" t="str">
        <f t="shared" si="9"/>
        <v>Feb
1998</v>
      </c>
      <c r="AZ14" s="28" t="str">
        <f t="shared" si="9"/>
        <v>Mar
1998</v>
      </c>
      <c r="BA14" s="28" t="str">
        <f t="shared" si="9"/>
        <v>Apr
1998</v>
      </c>
      <c r="BB14" s="28" t="str">
        <f t="shared" si="9"/>
        <v>May
1998</v>
      </c>
      <c r="BC14" s="28" t="str">
        <f t="shared" si="9"/>
        <v>Jun
1998</v>
      </c>
      <c r="BD14" s="28" t="str">
        <f t="shared" si="9"/>
        <v>Jul
1998</v>
      </c>
      <c r="BE14" s="28" t="str">
        <f t="shared" si="9"/>
        <v>Aug
1998</v>
      </c>
      <c r="BF14" s="28" t="str">
        <f t="shared" si="9"/>
        <v>Sep
1998</v>
      </c>
      <c r="BG14" s="28" t="str">
        <f t="shared" si="9"/>
        <v>Oct
1998</v>
      </c>
      <c r="BH14" s="28" t="str">
        <f t="shared" si="9"/>
        <v>Nov
1998</v>
      </c>
      <c r="BI14" s="28" t="str">
        <f t="shared" si="9"/>
        <v>Dec
1998</v>
      </c>
      <c r="BJ14" s="28" t="str">
        <f t="shared" si="9"/>
        <v>Jan
1999</v>
      </c>
      <c r="BK14" s="28" t="str">
        <f t="shared" si="9"/>
        <v>Feb
1999</v>
      </c>
      <c r="BL14" s="28" t="str">
        <f t="shared" si="9"/>
        <v>Mar
1999</v>
      </c>
      <c r="BM14" s="28" t="str">
        <f t="shared" si="9"/>
        <v>Apr
1999</v>
      </c>
      <c r="BN14" s="28" t="str">
        <f t="shared" si="9"/>
        <v>May
1999</v>
      </c>
      <c r="BO14" s="28" t="str">
        <f t="shared" ref="BO14:DZ14" si="10">BO9</f>
        <v>Jun
1999</v>
      </c>
      <c r="BP14" s="28" t="str">
        <f t="shared" si="10"/>
        <v>Jul
1999</v>
      </c>
      <c r="BQ14" s="28" t="str">
        <f t="shared" si="10"/>
        <v>Aug
1999</v>
      </c>
      <c r="BR14" s="28" t="str">
        <f t="shared" si="10"/>
        <v>Sep
1999</v>
      </c>
      <c r="BS14" s="28" t="str">
        <f t="shared" si="10"/>
        <v>Oct
1999</v>
      </c>
      <c r="BT14" s="28" t="str">
        <f t="shared" si="10"/>
        <v>Nov
1999</v>
      </c>
      <c r="BU14" s="28" t="str">
        <f t="shared" si="10"/>
        <v>Dec
1999</v>
      </c>
      <c r="BV14" s="28" t="str">
        <f t="shared" si="10"/>
        <v>Jan
2000</v>
      </c>
      <c r="BW14" s="28" t="str">
        <f t="shared" si="10"/>
        <v>Feb
2000</v>
      </c>
      <c r="BX14" s="28" t="str">
        <f t="shared" si="10"/>
        <v>Mar
2000</v>
      </c>
      <c r="BY14" s="28" t="str">
        <f t="shared" si="10"/>
        <v>Apr
2000</v>
      </c>
      <c r="BZ14" s="28" t="str">
        <f t="shared" si="10"/>
        <v>May
2000</v>
      </c>
      <c r="CA14" s="28" t="str">
        <f t="shared" si="10"/>
        <v>Jun
2000</v>
      </c>
      <c r="CB14" s="28" t="str">
        <f t="shared" si="10"/>
        <v>Jul
2000</v>
      </c>
      <c r="CC14" s="28" t="str">
        <f t="shared" si="10"/>
        <v>Aug
2000</v>
      </c>
      <c r="CD14" s="28" t="str">
        <f t="shared" si="10"/>
        <v>Sep
2000</v>
      </c>
      <c r="CE14" s="28" t="str">
        <f t="shared" si="10"/>
        <v>Oct
2000</v>
      </c>
      <c r="CF14" s="28" t="str">
        <f t="shared" si="10"/>
        <v>Nov
2000</v>
      </c>
      <c r="CG14" s="28" t="str">
        <f t="shared" si="10"/>
        <v>Dec
2000</v>
      </c>
      <c r="CH14" s="28" t="str">
        <f t="shared" si="10"/>
        <v>Jan
2001</v>
      </c>
      <c r="CI14" s="28" t="str">
        <f t="shared" si="10"/>
        <v>Feb
2001</v>
      </c>
      <c r="CJ14" s="28" t="str">
        <f t="shared" si="10"/>
        <v>Mar
2001</v>
      </c>
      <c r="CK14" s="28" t="str">
        <f t="shared" si="10"/>
        <v>Apr
2001</v>
      </c>
      <c r="CL14" s="28" t="str">
        <f t="shared" si="10"/>
        <v>May
2001</v>
      </c>
      <c r="CM14" s="28" t="str">
        <f t="shared" si="10"/>
        <v>Jun
2001</v>
      </c>
      <c r="CN14" s="28" t="str">
        <f t="shared" si="10"/>
        <v>Jul
2001</v>
      </c>
      <c r="CO14" s="28" t="str">
        <f t="shared" si="10"/>
        <v>Aug
2001</v>
      </c>
      <c r="CP14" s="28" t="str">
        <f t="shared" si="10"/>
        <v>Sep
2001</v>
      </c>
      <c r="CQ14" s="28" t="str">
        <f t="shared" si="10"/>
        <v>Oct
2001</v>
      </c>
      <c r="CR14" s="28" t="str">
        <f t="shared" si="10"/>
        <v>Nov
2001</v>
      </c>
      <c r="CS14" s="28" t="str">
        <f t="shared" si="10"/>
        <v>Dec
2001</v>
      </c>
      <c r="CT14" s="28" t="str">
        <f t="shared" si="10"/>
        <v>Jan
2002</v>
      </c>
      <c r="CU14" s="28" t="str">
        <f t="shared" si="10"/>
        <v>Feb
2002</v>
      </c>
      <c r="CV14" s="28" t="str">
        <f t="shared" si="10"/>
        <v>Mar
2002</v>
      </c>
      <c r="CW14" s="28" t="str">
        <f t="shared" si="10"/>
        <v>Apr
2002</v>
      </c>
      <c r="CX14" s="28" t="str">
        <f t="shared" si="10"/>
        <v>May
2002</v>
      </c>
      <c r="CY14" s="28" t="str">
        <f t="shared" si="10"/>
        <v>Jun
2002</v>
      </c>
      <c r="CZ14" s="28" t="str">
        <f t="shared" si="10"/>
        <v>Jul
2002</v>
      </c>
      <c r="DA14" s="28" t="str">
        <f t="shared" si="10"/>
        <v>Aug
2002</v>
      </c>
      <c r="DB14" s="28" t="str">
        <f t="shared" si="10"/>
        <v>Sep
2002</v>
      </c>
      <c r="DC14" s="28" t="str">
        <f t="shared" si="10"/>
        <v>Oct
2002</v>
      </c>
      <c r="DD14" s="28" t="str">
        <f t="shared" si="10"/>
        <v>Nov
2002</v>
      </c>
      <c r="DE14" s="28" t="str">
        <f t="shared" si="10"/>
        <v>Dec
2002</v>
      </c>
      <c r="DF14" s="28" t="str">
        <f t="shared" si="10"/>
        <v>Jan
2003</v>
      </c>
      <c r="DG14" s="28" t="str">
        <f t="shared" si="10"/>
        <v>Feb
2003</v>
      </c>
      <c r="DH14" s="28" t="str">
        <f t="shared" si="10"/>
        <v>Mar
2003</v>
      </c>
      <c r="DI14" s="28" t="str">
        <f t="shared" si="10"/>
        <v>Apr
2003</v>
      </c>
      <c r="DJ14" s="28" t="str">
        <f t="shared" si="10"/>
        <v>May
2003</v>
      </c>
      <c r="DK14" s="28" t="str">
        <f t="shared" si="10"/>
        <v>Jun
2003</v>
      </c>
      <c r="DL14" s="28" t="str">
        <f t="shared" si="10"/>
        <v>Jul
2003</v>
      </c>
      <c r="DM14" s="28" t="str">
        <f t="shared" si="10"/>
        <v>Aug
2003</v>
      </c>
      <c r="DN14" s="28" t="str">
        <f t="shared" si="10"/>
        <v>Sep
2003</v>
      </c>
      <c r="DO14" s="28" t="str">
        <f t="shared" si="10"/>
        <v>Oct
2003</v>
      </c>
      <c r="DP14" s="28" t="str">
        <f t="shared" si="10"/>
        <v>Nov
2003</v>
      </c>
      <c r="DQ14" s="28" t="str">
        <f t="shared" si="10"/>
        <v>Dec
2003</v>
      </c>
      <c r="DR14" s="28" t="str">
        <f t="shared" si="10"/>
        <v>Jan
2004</v>
      </c>
      <c r="DS14" s="28" t="str">
        <f t="shared" si="10"/>
        <v>Feb
2004</v>
      </c>
      <c r="DT14" s="28" t="str">
        <f t="shared" si="10"/>
        <v>Mar
2004</v>
      </c>
      <c r="DU14" s="28" t="str">
        <f t="shared" si="10"/>
        <v>Apr
2004</v>
      </c>
      <c r="DV14" s="28" t="str">
        <f t="shared" si="10"/>
        <v>May
2004</v>
      </c>
      <c r="DW14" s="28" t="str">
        <f t="shared" si="10"/>
        <v>Jun
2004</v>
      </c>
      <c r="DX14" s="28" t="str">
        <f t="shared" si="10"/>
        <v>Jul
2004</v>
      </c>
      <c r="DY14" s="28" t="str">
        <f t="shared" si="10"/>
        <v>Aug
2004</v>
      </c>
      <c r="DZ14" s="28" t="str">
        <f t="shared" si="10"/>
        <v>Sep
2004</v>
      </c>
      <c r="EA14" s="28" t="str">
        <f t="shared" ref="EA14:GL14" si="11">EA9</f>
        <v>Oct
2004</v>
      </c>
      <c r="EB14" s="28" t="str">
        <f t="shared" si="11"/>
        <v>Nov
2004</v>
      </c>
      <c r="EC14" s="28" t="str">
        <f t="shared" si="11"/>
        <v>Dec
2004</v>
      </c>
      <c r="ED14" s="28" t="str">
        <f t="shared" si="11"/>
        <v>Jan
2005</v>
      </c>
      <c r="EE14" s="28" t="str">
        <f t="shared" si="11"/>
        <v>Feb
2005</v>
      </c>
      <c r="EF14" s="28" t="str">
        <f t="shared" si="11"/>
        <v>Mar
2005</v>
      </c>
      <c r="EG14" s="28" t="str">
        <f t="shared" si="11"/>
        <v>Apr
2005</v>
      </c>
      <c r="EH14" s="28" t="str">
        <f t="shared" si="11"/>
        <v>May
2005</v>
      </c>
      <c r="EI14" s="28" t="str">
        <f t="shared" si="11"/>
        <v>Jun
2005</v>
      </c>
      <c r="EJ14" s="28" t="str">
        <f t="shared" si="11"/>
        <v>Jul
2005</v>
      </c>
      <c r="EK14" s="28" t="str">
        <f t="shared" si="11"/>
        <v>Aug
2005</v>
      </c>
      <c r="EL14" s="28" t="str">
        <f t="shared" si="11"/>
        <v>Sep
2005</v>
      </c>
      <c r="EM14" s="28" t="str">
        <f t="shared" si="11"/>
        <v>Oct
2005</v>
      </c>
      <c r="EN14" s="28" t="str">
        <f t="shared" si="11"/>
        <v>Nov
2005</v>
      </c>
      <c r="EO14" s="28" t="str">
        <f t="shared" si="11"/>
        <v>Dec
2005</v>
      </c>
      <c r="EP14" s="28" t="str">
        <f t="shared" si="11"/>
        <v>Jan
2006</v>
      </c>
      <c r="EQ14" s="28" t="str">
        <f t="shared" si="11"/>
        <v>Feb
2006</v>
      </c>
      <c r="ER14" s="28" t="str">
        <f t="shared" si="11"/>
        <v>Mar
2006</v>
      </c>
      <c r="ES14" s="28" t="str">
        <f t="shared" si="11"/>
        <v>Apr
2006</v>
      </c>
      <c r="ET14" s="28" t="str">
        <f t="shared" si="11"/>
        <v>May
2006</v>
      </c>
      <c r="EU14" s="28" t="str">
        <f t="shared" si="11"/>
        <v>Jun
2006</v>
      </c>
      <c r="EV14" s="28" t="str">
        <f t="shared" si="11"/>
        <v>Jul
2006</v>
      </c>
      <c r="EW14" s="28" t="str">
        <f t="shared" si="11"/>
        <v>Aug
2006</v>
      </c>
      <c r="EX14" s="28" t="str">
        <f t="shared" si="11"/>
        <v>Sep
2006</v>
      </c>
      <c r="EY14" s="28" t="str">
        <f t="shared" si="11"/>
        <v>Oct
2006</v>
      </c>
      <c r="EZ14" s="28" t="str">
        <f t="shared" si="11"/>
        <v>Nov
2006</v>
      </c>
      <c r="FA14" s="28" t="str">
        <f t="shared" si="11"/>
        <v>Dec
2006</v>
      </c>
      <c r="FB14" s="28" t="str">
        <f t="shared" si="11"/>
        <v>Jan
2007</v>
      </c>
      <c r="FC14" s="28" t="str">
        <f t="shared" si="11"/>
        <v>Feb
2007</v>
      </c>
      <c r="FD14" s="28" t="str">
        <f t="shared" si="11"/>
        <v>Mar
2007</v>
      </c>
      <c r="FE14" s="28" t="str">
        <f t="shared" si="11"/>
        <v>Apr
2007</v>
      </c>
      <c r="FF14" s="28" t="str">
        <f t="shared" si="11"/>
        <v>May
2007</v>
      </c>
      <c r="FG14" s="28" t="str">
        <f t="shared" si="11"/>
        <v>Jun
2007</v>
      </c>
      <c r="FH14" s="28" t="str">
        <f t="shared" si="11"/>
        <v>Jul
2007</v>
      </c>
      <c r="FI14" s="28" t="str">
        <f t="shared" si="11"/>
        <v>Aug
2007</v>
      </c>
      <c r="FJ14" s="28" t="str">
        <f t="shared" si="11"/>
        <v>Sep
2007</v>
      </c>
      <c r="FK14" s="28" t="str">
        <f t="shared" si="11"/>
        <v>Oct
2007</v>
      </c>
      <c r="FL14" s="28" t="str">
        <f t="shared" si="11"/>
        <v>Nov
2007</v>
      </c>
      <c r="FM14" s="28" t="str">
        <f t="shared" si="11"/>
        <v>Dec
2007</v>
      </c>
      <c r="FN14" s="28" t="str">
        <f t="shared" si="11"/>
        <v>Jan
2008</v>
      </c>
      <c r="FO14" s="28" t="str">
        <f t="shared" si="11"/>
        <v>Feb
2008</v>
      </c>
      <c r="FP14" s="28" t="str">
        <f t="shared" si="11"/>
        <v>Mar
2008</v>
      </c>
      <c r="FQ14" s="28" t="str">
        <f t="shared" si="11"/>
        <v>Apr
2008</v>
      </c>
      <c r="FR14" s="28" t="str">
        <f t="shared" si="11"/>
        <v>May
2008</v>
      </c>
      <c r="FS14" s="28" t="str">
        <f t="shared" si="11"/>
        <v>Jun
2008</v>
      </c>
      <c r="FT14" s="28" t="str">
        <f t="shared" si="11"/>
        <v>Jul
2008</v>
      </c>
      <c r="FU14" s="28" t="str">
        <f t="shared" si="11"/>
        <v>Aug
2008</v>
      </c>
      <c r="FV14" s="28" t="str">
        <f t="shared" si="11"/>
        <v>Sep
2008</v>
      </c>
      <c r="FW14" s="28" t="str">
        <f t="shared" si="11"/>
        <v>Oct
2008</v>
      </c>
      <c r="FX14" s="28" t="str">
        <f t="shared" si="11"/>
        <v>Nov
2008</v>
      </c>
      <c r="FY14" s="28" t="str">
        <f t="shared" si="11"/>
        <v>Dec
2008</v>
      </c>
      <c r="FZ14" s="28" t="str">
        <f t="shared" si="11"/>
        <v>Jan
2009</v>
      </c>
      <c r="GA14" s="28" t="str">
        <f t="shared" si="11"/>
        <v>Feb
2009</v>
      </c>
      <c r="GB14" s="28" t="str">
        <f t="shared" si="11"/>
        <v>Mar
2009</v>
      </c>
      <c r="GC14" s="28" t="str">
        <f t="shared" si="11"/>
        <v>Apr
2009</v>
      </c>
      <c r="GD14" s="28" t="str">
        <f t="shared" si="11"/>
        <v>May
2009</v>
      </c>
      <c r="GE14" s="28" t="str">
        <f t="shared" si="11"/>
        <v>Jun
2009</v>
      </c>
      <c r="GF14" s="28" t="str">
        <f t="shared" si="11"/>
        <v>Jul
2009</v>
      </c>
      <c r="GG14" s="28" t="str">
        <f t="shared" si="11"/>
        <v>Aug
2009</v>
      </c>
      <c r="GH14" s="28" t="str">
        <f t="shared" si="11"/>
        <v>Sep
2009</v>
      </c>
      <c r="GI14" s="28" t="str">
        <f t="shared" si="11"/>
        <v>Oct
2009</v>
      </c>
      <c r="GJ14" s="28" t="str">
        <f t="shared" si="11"/>
        <v>Nov
2009</v>
      </c>
      <c r="GK14" s="28" t="str">
        <f t="shared" si="11"/>
        <v>Dec
2009</v>
      </c>
      <c r="GL14" s="28" t="str">
        <f t="shared" si="11"/>
        <v>Jan
2010</v>
      </c>
      <c r="GM14" s="28" t="str">
        <f t="shared" ref="GM14:IX14" si="12">GM9</f>
        <v>Feb
2010</v>
      </c>
      <c r="GN14" s="28" t="str">
        <f t="shared" si="12"/>
        <v>Mar
2010</v>
      </c>
      <c r="GO14" s="28" t="str">
        <f t="shared" si="12"/>
        <v>Apr
2010</v>
      </c>
      <c r="GP14" s="28" t="str">
        <f t="shared" si="12"/>
        <v>May
2010</v>
      </c>
      <c r="GQ14" s="28" t="str">
        <f t="shared" si="12"/>
        <v>Jun
2010</v>
      </c>
      <c r="GR14" s="28" t="str">
        <f t="shared" si="12"/>
        <v>Jul
2010</v>
      </c>
      <c r="GS14" s="28" t="str">
        <f t="shared" si="12"/>
        <v>Aug
2010</v>
      </c>
      <c r="GT14" s="28" t="str">
        <f t="shared" si="12"/>
        <v>Sep
2010</v>
      </c>
      <c r="GU14" s="28" t="str">
        <f t="shared" si="12"/>
        <v>Oct
2010</v>
      </c>
      <c r="GV14" s="28" t="str">
        <f t="shared" si="12"/>
        <v>Nov
2010</v>
      </c>
      <c r="GW14" s="28" t="str">
        <f t="shared" si="12"/>
        <v>Dec
2010</v>
      </c>
      <c r="GX14" s="28" t="str">
        <f t="shared" si="12"/>
        <v>Jan
2011</v>
      </c>
      <c r="GY14" s="28" t="str">
        <f t="shared" si="12"/>
        <v>Feb
2011</v>
      </c>
      <c r="GZ14" s="28" t="str">
        <f t="shared" si="12"/>
        <v>Mar
2011</v>
      </c>
      <c r="HA14" s="28" t="str">
        <f t="shared" si="12"/>
        <v>Apr
2011</v>
      </c>
      <c r="HB14" s="28" t="str">
        <f t="shared" si="12"/>
        <v>May
2011</v>
      </c>
      <c r="HC14" s="28" t="str">
        <f t="shared" si="12"/>
        <v>Jun
2011</v>
      </c>
      <c r="HD14" s="28" t="str">
        <f t="shared" si="12"/>
        <v>Jul
2011</v>
      </c>
      <c r="HE14" s="28" t="str">
        <f t="shared" si="12"/>
        <v>Aug
2011</v>
      </c>
      <c r="HF14" s="28" t="str">
        <f t="shared" si="12"/>
        <v>Sep
2011</v>
      </c>
      <c r="HG14" s="28" t="str">
        <f t="shared" si="12"/>
        <v>Oct
2011</v>
      </c>
      <c r="HH14" s="28" t="str">
        <f t="shared" si="12"/>
        <v>Nov
2011</v>
      </c>
      <c r="HI14" s="28" t="str">
        <f t="shared" si="12"/>
        <v>Dec
2011</v>
      </c>
      <c r="HJ14" s="28" t="str">
        <f t="shared" si="12"/>
        <v>Jan
2012</v>
      </c>
      <c r="HK14" s="28" t="str">
        <f t="shared" si="12"/>
        <v>Feb
2012</v>
      </c>
      <c r="HL14" s="28" t="str">
        <f t="shared" si="12"/>
        <v>Mar
2012</v>
      </c>
      <c r="HM14" s="28" t="str">
        <f t="shared" si="12"/>
        <v>Apr
2012</v>
      </c>
      <c r="HN14" s="28" t="str">
        <f t="shared" si="12"/>
        <v>May
2012</v>
      </c>
      <c r="HO14" s="28" t="str">
        <f t="shared" si="12"/>
        <v>Jun
2012</v>
      </c>
      <c r="HP14" s="28" t="str">
        <f t="shared" si="12"/>
        <v>Jul
2012</v>
      </c>
      <c r="HQ14" s="28" t="str">
        <f t="shared" si="12"/>
        <v>Aug
2012</v>
      </c>
      <c r="HR14" s="28" t="str">
        <f t="shared" si="12"/>
        <v>Sep
2012</v>
      </c>
      <c r="HS14" s="28" t="str">
        <f t="shared" si="12"/>
        <v>Oct
2012</v>
      </c>
      <c r="HT14" s="28" t="str">
        <f t="shared" si="12"/>
        <v>Nov
2012</v>
      </c>
      <c r="HU14" s="28" t="str">
        <f t="shared" si="12"/>
        <v>Dec
2012</v>
      </c>
      <c r="HV14" s="28" t="str">
        <f t="shared" si="12"/>
        <v>Jan
2013</v>
      </c>
      <c r="HW14" s="28" t="str">
        <f t="shared" si="12"/>
        <v>Feb
2013</v>
      </c>
      <c r="HX14" s="28" t="str">
        <f t="shared" si="12"/>
        <v>Mar
2013</v>
      </c>
      <c r="HY14" s="28" t="str">
        <f t="shared" si="12"/>
        <v>Apr
2013</v>
      </c>
      <c r="HZ14" s="28" t="str">
        <f t="shared" si="12"/>
        <v>May
2013</v>
      </c>
      <c r="IA14" s="28" t="str">
        <f t="shared" si="12"/>
        <v>Jun
2013</v>
      </c>
      <c r="IB14" s="28" t="str">
        <f t="shared" si="12"/>
        <v>Jul
2013</v>
      </c>
      <c r="IC14" s="28" t="str">
        <f t="shared" si="12"/>
        <v>Aug
2013</v>
      </c>
      <c r="ID14" s="28" t="str">
        <f t="shared" si="12"/>
        <v>Sep
2013</v>
      </c>
      <c r="IE14" s="28" t="str">
        <f t="shared" si="12"/>
        <v>Oct
2013</v>
      </c>
      <c r="IF14" s="28" t="str">
        <f t="shared" si="12"/>
        <v>Nov
2013</v>
      </c>
      <c r="IG14" s="28" t="str">
        <f t="shared" si="12"/>
        <v>Dec
2013</v>
      </c>
      <c r="IH14" s="28" t="str">
        <f t="shared" si="12"/>
        <v>Jan
2014</v>
      </c>
      <c r="II14" s="28" t="str">
        <f t="shared" si="12"/>
        <v>Feb
2014</v>
      </c>
      <c r="IJ14" s="28" t="str">
        <f t="shared" si="12"/>
        <v>Mar
2014</v>
      </c>
      <c r="IK14" s="28" t="str">
        <f t="shared" si="12"/>
        <v>Apr
2014</v>
      </c>
      <c r="IL14" s="28" t="str">
        <f t="shared" si="12"/>
        <v>May
2014</v>
      </c>
      <c r="IM14" s="28" t="str">
        <f t="shared" si="12"/>
        <v>Jun
2014</v>
      </c>
      <c r="IN14" s="28" t="str">
        <f t="shared" si="12"/>
        <v>Jul
2014</v>
      </c>
      <c r="IO14" s="28" t="str">
        <f t="shared" si="12"/>
        <v>Aug
2014</v>
      </c>
      <c r="IP14" s="28" t="str">
        <f t="shared" si="12"/>
        <v>Sep
2014</v>
      </c>
      <c r="IQ14" s="28" t="str">
        <f t="shared" si="12"/>
        <v>Oct
2014</v>
      </c>
      <c r="IR14" s="28" t="str">
        <f t="shared" si="12"/>
        <v>Nov
2014</v>
      </c>
      <c r="IS14" s="28" t="str">
        <f t="shared" si="12"/>
        <v>Dec
2014</v>
      </c>
      <c r="IT14" s="28" t="str">
        <f t="shared" si="12"/>
        <v>Jan
2015</v>
      </c>
      <c r="IU14" s="28" t="str">
        <f t="shared" si="12"/>
        <v>Feb
2015</v>
      </c>
      <c r="IV14" s="28" t="str">
        <f t="shared" si="12"/>
        <v>Mar
2015</v>
      </c>
      <c r="IW14" s="28" t="str">
        <f t="shared" si="12"/>
        <v>Apr
2015</v>
      </c>
      <c r="IX14" s="28" t="str">
        <f t="shared" si="12"/>
        <v>May
2015</v>
      </c>
      <c r="IY14" s="28" t="str">
        <f t="shared" ref="IY14:JS14" si="13">IY9</f>
        <v>Jun
2015</v>
      </c>
      <c r="IZ14" s="28" t="str">
        <f t="shared" si="13"/>
        <v>Jul
2015</v>
      </c>
      <c r="JA14" s="28" t="str">
        <f t="shared" si="13"/>
        <v>Aug
2015</v>
      </c>
      <c r="JB14" s="28" t="str">
        <f t="shared" si="13"/>
        <v>Sep
2015</v>
      </c>
      <c r="JC14" s="28" t="str">
        <f t="shared" si="13"/>
        <v>Oct
2015</v>
      </c>
      <c r="JD14" s="28" t="str">
        <f t="shared" si="13"/>
        <v>Nov
2015</v>
      </c>
      <c r="JE14" s="28" t="str">
        <f t="shared" si="13"/>
        <v>Dec
2015</v>
      </c>
      <c r="JF14" s="28" t="str">
        <f t="shared" si="13"/>
        <v>Jan
2016</v>
      </c>
      <c r="JG14" s="28" t="str">
        <f t="shared" si="13"/>
        <v>Feb
2016</v>
      </c>
      <c r="JH14" s="28" t="str">
        <f t="shared" si="13"/>
        <v>Mar
2016</v>
      </c>
      <c r="JI14" s="28" t="str">
        <f t="shared" si="13"/>
        <v>Apr
2016</v>
      </c>
      <c r="JJ14" s="28" t="str">
        <f t="shared" si="13"/>
        <v>May
2016</v>
      </c>
      <c r="JK14" s="28" t="str">
        <f t="shared" si="13"/>
        <v>Jun
2016</v>
      </c>
      <c r="JL14" s="28" t="str">
        <f t="shared" si="13"/>
        <v>Jul
2016</v>
      </c>
      <c r="JM14" s="28" t="str">
        <f t="shared" si="13"/>
        <v>Aug
2016</v>
      </c>
      <c r="JN14" s="28" t="str">
        <f t="shared" si="13"/>
        <v>Sep
2016</v>
      </c>
      <c r="JO14" s="28" t="str">
        <f t="shared" si="13"/>
        <v>Oct
2016</v>
      </c>
      <c r="JP14" s="28" t="str">
        <f t="shared" si="13"/>
        <v>Nov
2016</v>
      </c>
      <c r="JQ14" s="28" t="str">
        <f t="shared" si="13"/>
        <v>Dec
2016</v>
      </c>
      <c r="JR14" s="28" t="str">
        <f t="shared" si="13"/>
        <v>Jan
2017</v>
      </c>
      <c r="JS14" s="28" t="str">
        <f t="shared" si="13"/>
        <v>Feb
2017</v>
      </c>
    </row>
    <row r="15" spans="1:279" x14ac:dyDescent="0.25">
      <c r="A15" s="33" t="s">
        <v>562</v>
      </c>
      <c r="B15" s="36">
        <f>100*B10/B12</f>
        <v>6.6081656406015501</v>
      </c>
      <c r="C15" s="36">
        <f t="shared" ref="C15:BN15" si="14">100*C10/C12</f>
        <v>6.5685051542446944</v>
      </c>
      <c r="D15" s="36">
        <f t="shared" si="14"/>
        <v>6.4953987730061353</v>
      </c>
      <c r="E15" s="36">
        <f t="shared" si="14"/>
        <v>6.3779943500662224</v>
      </c>
      <c r="F15" s="36">
        <f t="shared" si="14"/>
        <v>6.0521949242615403</v>
      </c>
      <c r="G15" s="36">
        <f t="shared" si="14"/>
        <v>6.0714914867380001</v>
      </c>
      <c r="H15" s="36">
        <f t="shared" si="14"/>
        <v>6.0818051005725131</v>
      </c>
      <c r="I15" s="36">
        <f t="shared" si="14"/>
        <v>6.0430394210626543</v>
      </c>
      <c r="J15" s="36">
        <f t="shared" si="14"/>
        <v>5.884904239048554</v>
      </c>
      <c r="K15" s="36">
        <f t="shared" si="14"/>
        <v>5.7930531940733543</v>
      </c>
      <c r="L15" s="36">
        <f t="shared" si="14"/>
        <v>5.5917386326587861</v>
      </c>
      <c r="M15" s="36">
        <f t="shared" si="14"/>
        <v>5.4793067123401871</v>
      </c>
      <c r="N15" s="36">
        <f t="shared" si="14"/>
        <v>5.5855132613338583</v>
      </c>
      <c r="O15" s="36">
        <f t="shared" si="14"/>
        <v>5.4399576126859177</v>
      </c>
      <c r="P15" s="36">
        <f t="shared" si="14"/>
        <v>5.4145093408423408</v>
      </c>
      <c r="Q15" s="36">
        <f t="shared" si="14"/>
        <v>5.7658948638660537</v>
      </c>
      <c r="R15" s="36">
        <f t="shared" si="14"/>
        <v>5.6351487664105697</v>
      </c>
      <c r="S15" s="36">
        <f t="shared" si="14"/>
        <v>5.6286898726022931</v>
      </c>
      <c r="T15" s="36">
        <f t="shared" si="14"/>
        <v>5.6874938606499779</v>
      </c>
      <c r="U15" s="36">
        <f t="shared" si="14"/>
        <v>5.6553016563897955</v>
      </c>
      <c r="V15" s="36">
        <f t="shared" si="14"/>
        <v>5.6390495509422296</v>
      </c>
      <c r="W15" s="36">
        <f t="shared" si="14"/>
        <v>5.5215648452334305</v>
      </c>
      <c r="X15" s="36">
        <f t="shared" si="14"/>
        <v>5.5997104378119955</v>
      </c>
      <c r="Y15" s="36">
        <f t="shared" si="14"/>
        <v>5.601799095924112</v>
      </c>
      <c r="Z15" s="36">
        <f t="shared" si="14"/>
        <v>5.6486396814863964</v>
      </c>
      <c r="AA15" s="36">
        <f t="shared" si="14"/>
        <v>5.5004813767374694</v>
      </c>
      <c r="AB15" s="36">
        <f t="shared" si="14"/>
        <v>5.4948190418981833</v>
      </c>
      <c r="AC15" s="36">
        <f t="shared" si="14"/>
        <v>5.558095780644484</v>
      </c>
      <c r="AD15" s="36">
        <f t="shared" si="14"/>
        <v>5.5533527347812104</v>
      </c>
      <c r="AE15" s="36">
        <f t="shared" si="14"/>
        <v>5.3067757690898079</v>
      </c>
      <c r="AF15" s="36">
        <f t="shared" si="14"/>
        <v>5.4637931548062317</v>
      </c>
      <c r="AG15" s="36">
        <f t="shared" si="14"/>
        <v>5.1337520700613188</v>
      </c>
      <c r="AH15" s="36">
        <f t="shared" si="14"/>
        <v>5.1882689662862882</v>
      </c>
      <c r="AI15" s="36">
        <f t="shared" si="14"/>
        <v>5.2111976638180861</v>
      </c>
      <c r="AJ15" s="36">
        <f t="shared" si="14"/>
        <v>5.3597220884843004</v>
      </c>
      <c r="AK15" s="36">
        <f t="shared" si="14"/>
        <v>5.3680992946644661</v>
      </c>
      <c r="AL15" s="36">
        <f t="shared" si="14"/>
        <v>5.2843727852586815</v>
      </c>
      <c r="AM15" s="36">
        <f t="shared" si="14"/>
        <v>5.2451994091580501</v>
      </c>
      <c r="AN15" s="36">
        <f t="shared" si="14"/>
        <v>5.1511873486838713</v>
      </c>
      <c r="AO15" s="36">
        <f t="shared" si="14"/>
        <v>5.0530819903540758</v>
      </c>
      <c r="AP15" s="36">
        <f t="shared" si="14"/>
        <v>4.8891043866028987</v>
      </c>
      <c r="AQ15" s="36">
        <f t="shared" si="14"/>
        <v>4.991520508622652</v>
      </c>
      <c r="AR15" s="36">
        <f t="shared" si="14"/>
        <v>4.8762795196260171</v>
      </c>
      <c r="AS15" s="36">
        <f t="shared" si="14"/>
        <v>4.8368443396916954</v>
      </c>
      <c r="AT15" s="36">
        <f t="shared" si="14"/>
        <v>4.8699469544539964</v>
      </c>
      <c r="AU15" s="36">
        <f t="shared" si="14"/>
        <v>4.7236026435780518</v>
      </c>
      <c r="AV15" s="36">
        <f t="shared" si="14"/>
        <v>4.6056906710669461</v>
      </c>
      <c r="AW15" s="36">
        <f t="shared" si="14"/>
        <v>4.7216652692209546</v>
      </c>
      <c r="AX15" s="36">
        <f t="shared" si="14"/>
        <v>4.6449542288194321</v>
      </c>
      <c r="AY15" s="36">
        <f t="shared" si="14"/>
        <v>4.5991598109574658</v>
      </c>
      <c r="AZ15" s="36">
        <f t="shared" si="14"/>
        <v>4.6795301524381356</v>
      </c>
      <c r="BA15" s="36">
        <f t="shared" si="14"/>
        <v>4.3317535545023693</v>
      </c>
      <c r="BB15" s="36">
        <f t="shared" si="14"/>
        <v>4.4019159654077979</v>
      </c>
      <c r="BC15" s="36">
        <f t="shared" si="14"/>
        <v>4.5192972245462153</v>
      </c>
      <c r="BD15" s="36">
        <f t="shared" si="14"/>
        <v>4.5490885833066841</v>
      </c>
      <c r="BE15" s="36">
        <f t="shared" si="14"/>
        <v>4.4915315839209127</v>
      </c>
      <c r="BF15" s="36">
        <f t="shared" si="14"/>
        <v>4.5557757112072084</v>
      </c>
      <c r="BG15" s="36">
        <f t="shared" si="14"/>
        <v>4.5415428228436712</v>
      </c>
      <c r="BH15" s="36">
        <f t="shared" si="14"/>
        <v>4.4081196117964172</v>
      </c>
      <c r="BI15" s="36">
        <f t="shared" si="14"/>
        <v>4.351025001081986</v>
      </c>
      <c r="BJ15" s="36">
        <f t="shared" si="14"/>
        <v>4.2991877873139428</v>
      </c>
      <c r="BK15" s="36">
        <f t="shared" si="14"/>
        <v>4.3974468758770069</v>
      </c>
      <c r="BL15" s="36">
        <f t="shared" si="14"/>
        <v>4.1685287969437033</v>
      </c>
      <c r="BM15" s="36">
        <f t="shared" si="14"/>
        <v>4.3206989111896315</v>
      </c>
      <c r="BN15" s="36">
        <f t="shared" si="14"/>
        <v>4.1665768077810608</v>
      </c>
      <c r="BO15" s="36">
        <f t="shared" ref="BO15:DZ15" si="15">100*BO10/BO12</f>
        <v>4.271185467490616</v>
      </c>
      <c r="BP15" s="36">
        <f t="shared" si="15"/>
        <v>4.3208858353832138</v>
      </c>
      <c r="BQ15" s="36">
        <f t="shared" si="15"/>
        <v>4.1870472638600011</v>
      </c>
      <c r="BR15" s="36">
        <f t="shared" si="15"/>
        <v>4.236438383635817</v>
      </c>
      <c r="BS15" s="36">
        <f t="shared" si="15"/>
        <v>4.1339047441887082</v>
      </c>
      <c r="BT15" s="36">
        <f t="shared" si="15"/>
        <v>4.0821281913943936</v>
      </c>
      <c r="BU15" s="36">
        <f t="shared" si="15"/>
        <v>4.0327585837904936</v>
      </c>
      <c r="BV15" s="36">
        <f t="shared" si="15"/>
        <v>4.0121742920002532</v>
      </c>
      <c r="BW15" s="36">
        <f t="shared" si="15"/>
        <v>4.1121469085191213</v>
      </c>
      <c r="BX15" s="36">
        <f t="shared" si="15"/>
        <v>4.025022115506129</v>
      </c>
      <c r="BY15" s="36">
        <f t="shared" si="15"/>
        <v>3.8395527877212769</v>
      </c>
      <c r="BZ15" s="36">
        <f t="shared" si="15"/>
        <v>4.043880102255808</v>
      </c>
      <c r="CA15" s="36">
        <f t="shared" si="15"/>
        <v>3.9630832240463985</v>
      </c>
      <c r="CB15" s="36">
        <f t="shared" si="15"/>
        <v>4.0392752217489702</v>
      </c>
      <c r="CC15" s="36">
        <f t="shared" si="15"/>
        <v>4.1069649297612862</v>
      </c>
      <c r="CD15" s="36">
        <f t="shared" si="15"/>
        <v>3.9468698690691704</v>
      </c>
      <c r="CE15" s="36">
        <f t="shared" si="15"/>
        <v>3.8801867874521463</v>
      </c>
      <c r="CF15" s="36">
        <f t="shared" si="15"/>
        <v>3.9444048068717561</v>
      </c>
      <c r="CG15" s="36">
        <f t="shared" si="15"/>
        <v>3.9330392047358429</v>
      </c>
      <c r="CH15" s="36">
        <f t="shared" si="15"/>
        <v>4.1884561891515997</v>
      </c>
      <c r="CI15" s="36">
        <f t="shared" si="15"/>
        <v>4.2372704434903028</v>
      </c>
      <c r="CJ15" s="36">
        <f t="shared" si="15"/>
        <v>4.2668352741724798</v>
      </c>
      <c r="CK15" s="36">
        <f t="shared" si="15"/>
        <v>4.3679345819780035</v>
      </c>
      <c r="CL15" s="36">
        <f t="shared" si="15"/>
        <v>4.344185657070291</v>
      </c>
      <c r="CM15" s="36">
        <f t="shared" si="15"/>
        <v>4.5229741135765957</v>
      </c>
      <c r="CN15" s="36">
        <f t="shared" si="15"/>
        <v>4.582538599690924</v>
      </c>
      <c r="CO15" s="36">
        <f t="shared" si="15"/>
        <v>4.9147148320817395</v>
      </c>
      <c r="CP15" s="36">
        <f t="shared" si="15"/>
        <v>4.9601011188354667</v>
      </c>
      <c r="CQ15" s="36">
        <f t="shared" si="15"/>
        <v>5.339866468636786</v>
      </c>
      <c r="CR15" s="36">
        <f t="shared" si="15"/>
        <v>5.5483915696062116</v>
      </c>
      <c r="CS15" s="36">
        <f t="shared" si="15"/>
        <v>5.7226014344617306</v>
      </c>
      <c r="CT15" s="36">
        <f t="shared" si="15"/>
        <v>5.6865647783268347</v>
      </c>
      <c r="CU15" s="36">
        <f t="shared" si="15"/>
        <v>5.6791079341596786</v>
      </c>
      <c r="CV15" s="36">
        <f t="shared" si="15"/>
        <v>5.7474685252732192</v>
      </c>
      <c r="CW15" s="36">
        <f t="shared" si="15"/>
        <v>5.9416134047331148</v>
      </c>
      <c r="CX15" s="36">
        <f t="shared" si="15"/>
        <v>5.7948916088258429</v>
      </c>
      <c r="CY15" s="36">
        <f t="shared" si="15"/>
        <v>5.7959504999723777</v>
      </c>
      <c r="CZ15" s="36">
        <f t="shared" si="15"/>
        <v>5.7940788519574875</v>
      </c>
      <c r="DA15" s="36">
        <f t="shared" si="15"/>
        <v>5.7265411112413709</v>
      </c>
      <c r="DB15" s="36">
        <f t="shared" si="15"/>
        <v>5.6687644278333513</v>
      </c>
      <c r="DC15" s="36">
        <f t="shared" si="15"/>
        <v>5.7165861513687597</v>
      </c>
      <c r="DD15" s="36">
        <f t="shared" si="15"/>
        <v>5.8742010879682294</v>
      </c>
      <c r="DE15" s="36">
        <f t="shared" si="15"/>
        <v>5.9559097238498335</v>
      </c>
      <c r="DF15" s="36">
        <f t="shared" si="15"/>
        <v>5.8381356338694097</v>
      </c>
      <c r="DG15" s="36">
        <f t="shared" si="15"/>
        <v>5.8986995208761126</v>
      </c>
      <c r="DH15" s="36">
        <f t="shared" si="15"/>
        <v>5.8813055566969359</v>
      </c>
      <c r="DI15" s="36">
        <f t="shared" si="15"/>
        <v>6.0365662165298959</v>
      </c>
      <c r="DJ15" s="36">
        <f t="shared" si="15"/>
        <v>6.1139931740614335</v>
      </c>
      <c r="DK15" s="36">
        <f t="shared" si="15"/>
        <v>6.3010009792188013</v>
      </c>
      <c r="DL15" s="36">
        <f t="shared" si="15"/>
        <v>6.1514830870054951</v>
      </c>
      <c r="DM15" s="36">
        <f t="shared" si="15"/>
        <v>6.0746355286967804</v>
      </c>
      <c r="DN15" s="36">
        <f t="shared" si="15"/>
        <v>6.0881730703610186</v>
      </c>
      <c r="DO15" s="36">
        <f t="shared" si="15"/>
        <v>5.9516344502303768</v>
      </c>
      <c r="DP15" s="36">
        <f t="shared" si="15"/>
        <v>5.834013605442177</v>
      </c>
      <c r="DQ15" s="36">
        <f t="shared" si="15"/>
        <v>5.6682728022408657</v>
      </c>
      <c r="DR15" s="36">
        <f t="shared" si="15"/>
        <v>5.7000040860244345</v>
      </c>
      <c r="DS15" s="36">
        <f t="shared" si="15"/>
        <v>5.5668023093334424</v>
      </c>
      <c r="DT15" s="36">
        <f t="shared" si="15"/>
        <v>5.7783917682926829</v>
      </c>
      <c r="DU15" s="36">
        <f t="shared" si="15"/>
        <v>5.5635001702417437</v>
      </c>
      <c r="DV15" s="36">
        <f t="shared" si="15"/>
        <v>5.5839254751300444</v>
      </c>
      <c r="DW15" s="36">
        <f t="shared" si="15"/>
        <v>5.6191509561915094</v>
      </c>
      <c r="DX15" s="36">
        <f t="shared" si="15"/>
        <v>5.5087614765864092</v>
      </c>
      <c r="DY15" s="36">
        <f t="shared" si="15"/>
        <v>5.4145997668808112</v>
      </c>
      <c r="DZ15" s="36">
        <f t="shared" si="15"/>
        <v>5.377336091985212</v>
      </c>
      <c r="EA15" s="36">
        <f t="shared" ref="EA15:GL15" si="16">100*EA10/EA12</f>
        <v>5.4542502012950544</v>
      </c>
      <c r="EB15" s="36">
        <f t="shared" si="16"/>
        <v>5.3535994384525045</v>
      </c>
      <c r="EC15" s="36">
        <f t="shared" si="16"/>
        <v>5.3586745824299769</v>
      </c>
      <c r="ED15" s="36">
        <f t="shared" si="16"/>
        <v>5.2584290915969172</v>
      </c>
      <c r="EE15" s="36">
        <f t="shared" si="16"/>
        <v>5.3786632875899816</v>
      </c>
      <c r="EF15" s="36">
        <f t="shared" si="16"/>
        <v>5.2139280684138525</v>
      </c>
      <c r="EG15" s="36">
        <f t="shared" si="16"/>
        <v>5.1515517773927995</v>
      </c>
      <c r="EH15" s="36">
        <f t="shared" si="16"/>
        <v>5.125920367678094</v>
      </c>
      <c r="EI15" s="36">
        <f t="shared" si="16"/>
        <v>5.041611385840068</v>
      </c>
      <c r="EJ15" s="36">
        <f t="shared" si="16"/>
        <v>4.9561004336420575</v>
      </c>
      <c r="EK15" s="36">
        <f t="shared" si="16"/>
        <v>4.9038917338211636</v>
      </c>
      <c r="EL15" s="36">
        <f t="shared" si="16"/>
        <v>5.0368779759126134</v>
      </c>
      <c r="EM15" s="36">
        <f t="shared" si="16"/>
        <v>4.9686335424430501</v>
      </c>
      <c r="EN15" s="36">
        <f t="shared" si="16"/>
        <v>5.0418152134075234</v>
      </c>
      <c r="EO15" s="36">
        <f t="shared" si="16"/>
        <v>4.8516963274011866</v>
      </c>
      <c r="EP15" s="36">
        <f t="shared" si="16"/>
        <v>4.7026242560613527</v>
      </c>
      <c r="EQ15" s="36">
        <f t="shared" si="16"/>
        <v>4.768954003226213</v>
      </c>
      <c r="ER15" s="36">
        <f t="shared" si="16"/>
        <v>4.689250926644255</v>
      </c>
      <c r="ES15" s="36">
        <f t="shared" si="16"/>
        <v>4.7189506962440602</v>
      </c>
      <c r="ET15" s="36">
        <f t="shared" si="16"/>
        <v>4.6204052452852666</v>
      </c>
      <c r="EU15" s="36">
        <f t="shared" si="16"/>
        <v>4.625579766639798</v>
      </c>
      <c r="EV15" s="36">
        <f t="shared" si="16"/>
        <v>4.7398217694894207</v>
      </c>
      <c r="EW15" s="36">
        <f t="shared" si="16"/>
        <v>4.6738643254501833</v>
      </c>
      <c r="EX15" s="36">
        <f t="shared" si="16"/>
        <v>4.5146444066410831</v>
      </c>
      <c r="EY15" s="36">
        <f t="shared" si="16"/>
        <v>4.4244644536671034</v>
      </c>
      <c r="EZ15" s="36">
        <f t="shared" si="16"/>
        <v>4.5090088316732935</v>
      </c>
      <c r="FA15" s="36">
        <f t="shared" si="16"/>
        <v>4.4273629625749678</v>
      </c>
      <c r="FB15" s="36">
        <f t="shared" si="16"/>
        <v>4.6466071148722774</v>
      </c>
      <c r="FC15" s="36">
        <f t="shared" si="16"/>
        <v>4.5279540864017571</v>
      </c>
      <c r="FD15" s="36">
        <f t="shared" si="16"/>
        <v>4.3978804450803981</v>
      </c>
      <c r="FE15" s="36">
        <f t="shared" si="16"/>
        <v>4.493718634171942</v>
      </c>
      <c r="FF15" s="36">
        <f t="shared" si="16"/>
        <v>4.4317809654811029</v>
      </c>
      <c r="FG15" s="36">
        <f t="shared" si="16"/>
        <v>4.5602158898595802</v>
      </c>
      <c r="FH15" s="36">
        <f t="shared" si="16"/>
        <v>4.6709004665020188</v>
      </c>
      <c r="FI15" s="36">
        <f t="shared" si="16"/>
        <v>4.6265441999620291</v>
      </c>
      <c r="FJ15" s="36">
        <f t="shared" si="16"/>
        <v>4.6736282216746838</v>
      </c>
      <c r="FK15" s="36">
        <f t="shared" si="16"/>
        <v>4.7244145890862566</v>
      </c>
      <c r="FL15" s="36">
        <f t="shared" si="16"/>
        <v>4.7063412097377064</v>
      </c>
      <c r="FM15" s="36">
        <f t="shared" si="16"/>
        <v>4.9669304434828936</v>
      </c>
      <c r="FN15" s="36">
        <f t="shared" si="16"/>
        <v>4.988219105171261</v>
      </c>
      <c r="FO15" s="36">
        <f t="shared" si="16"/>
        <v>4.8791758052234577</v>
      </c>
      <c r="FP15" s="36">
        <f t="shared" si="16"/>
        <v>5.0822569327130491</v>
      </c>
      <c r="FQ15" s="36">
        <f t="shared" si="16"/>
        <v>4.9665407201711655</v>
      </c>
      <c r="FR15" s="36">
        <f t="shared" si="16"/>
        <v>5.4405941556547832</v>
      </c>
      <c r="FS15" s="36">
        <f t="shared" si="16"/>
        <v>5.5568876245034442</v>
      </c>
      <c r="FT15" s="36">
        <f t="shared" si="16"/>
        <v>5.7856268895377063</v>
      </c>
      <c r="FU15" s="36">
        <f t="shared" si="16"/>
        <v>6.1031679826178049</v>
      </c>
      <c r="FV15" s="36">
        <f t="shared" si="16"/>
        <v>6.1422009445558645</v>
      </c>
      <c r="FW15" s="36">
        <f t="shared" si="16"/>
        <v>6.5045584854980758</v>
      </c>
      <c r="FX15" s="36">
        <f t="shared" si="16"/>
        <v>6.8145810565251974</v>
      </c>
      <c r="FY15" s="36">
        <f t="shared" si="16"/>
        <v>7.2975332191005791</v>
      </c>
      <c r="FZ15" s="36">
        <f t="shared" si="16"/>
        <v>7.819207574087284</v>
      </c>
      <c r="GA15" s="36">
        <f t="shared" si="16"/>
        <v>8.3461672857161346</v>
      </c>
      <c r="GB15" s="36">
        <f t="shared" si="16"/>
        <v>8.7106589763386175</v>
      </c>
      <c r="GC15" s="36">
        <f t="shared" si="16"/>
        <v>8.9658207612501535</v>
      </c>
      <c r="GD15" s="36">
        <f t="shared" si="16"/>
        <v>9.3694869690527121</v>
      </c>
      <c r="GE15" s="36">
        <f t="shared" si="16"/>
        <v>9.505804183148479</v>
      </c>
      <c r="GF15" s="36">
        <f t="shared" si="16"/>
        <v>9.4503631020957659</v>
      </c>
      <c r="GG15" s="36">
        <f t="shared" si="16"/>
        <v>9.6003421750147435</v>
      </c>
      <c r="GH15" s="36">
        <f t="shared" si="16"/>
        <v>9.7570647545619433</v>
      </c>
      <c r="GI15" s="36">
        <f t="shared" si="16"/>
        <v>9.9828330645580809</v>
      </c>
      <c r="GJ15" s="36">
        <f t="shared" si="16"/>
        <v>9.8903027073395808</v>
      </c>
      <c r="GK15" s="36">
        <f t="shared" si="16"/>
        <v>9.8608199280260731</v>
      </c>
      <c r="GL15" s="36">
        <f t="shared" si="16"/>
        <v>9.8029762059888981</v>
      </c>
      <c r="GM15" s="36">
        <f t="shared" ref="GM15:IX15" si="17">100*GM10/GM12</f>
        <v>9.8331750100849735</v>
      </c>
      <c r="GN15" s="36">
        <f t="shared" si="17"/>
        <v>9.8743780609792537</v>
      </c>
      <c r="GO15" s="36">
        <f t="shared" si="17"/>
        <v>9.9112674781079022</v>
      </c>
      <c r="GP15" s="36">
        <f t="shared" si="17"/>
        <v>9.6365134887826027</v>
      </c>
      <c r="GQ15" s="36">
        <f t="shared" si="17"/>
        <v>9.4221956046245179</v>
      </c>
      <c r="GR15" s="36">
        <f t="shared" si="17"/>
        <v>9.4423225823242749</v>
      </c>
      <c r="GS15" s="36">
        <f t="shared" si="17"/>
        <v>9.5063795542748846</v>
      </c>
      <c r="GT15" s="36">
        <f t="shared" si="17"/>
        <v>9.4684201980841038</v>
      </c>
      <c r="GU15" s="36">
        <f t="shared" si="17"/>
        <v>9.4483678849220549</v>
      </c>
      <c r="GV15" s="36">
        <f t="shared" si="17"/>
        <v>9.7849148418491492</v>
      </c>
      <c r="GW15" s="36">
        <f t="shared" si="17"/>
        <v>9.3381060852587048</v>
      </c>
      <c r="GX15" s="36">
        <f t="shared" si="17"/>
        <v>9.1431069468821562</v>
      </c>
      <c r="GY15" s="36">
        <f t="shared" si="17"/>
        <v>9.0200634406777453</v>
      </c>
      <c r="GZ15" s="36">
        <f t="shared" si="17"/>
        <v>8.9564208220321309</v>
      </c>
      <c r="HA15" s="36">
        <f t="shared" si="17"/>
        <v>9.0899617696671289</v>
      </c>
      <c r="HB15" s="36">
        <f t="shared" si="17"/>
        <v>9.0272936362629412</v>
      </c>
      <c r="HC15" s="36">
        <f t="shared" si="17"/>
        <v>9.1049000299975216</v>
      </c>
      <c r="HD15" s="36">
        <f t="shared" si="17"/>
        <v>8.9785240853817658</v>
      </c>
      <c r="HE15" s="36">
        <f t="shared" si="17"/>
        <v>8.9867325702393348</v>
      </c>
      <c r="HF15" s="36">
        <f t="shared" si="17"/>
        <v>9.0494449526701306</v>
      </c>
      <c r="HG15" s="36">
        <f t="shared" si="17"/>
        <v>8.8295087717019243</v>
      </c>
      <c r="HH15" s="36">
        <f t="shared" si="17"/>
        <v>8.630488944254127</v>
      </c>
      <c r="HI15" s="36">
        <f t="shared" si="17"/>
        <v>8.5022240981850068</v>
      </c>
      <c r="HJ15" s="36">
        <f t="shared" si="17"/>
        <v>8.2892324832719044</v>
      </c>
      <c r="HK15" s="36">
        <f t="shared" si="17"/>
        <v>8.2840351455670422</v>
      </c>
      <c r="HL15" s="36">
        <f t="shared" si="17"/>
        <v>8.2152388706873705</v>
      </c>
      <c r="HM15" s="36">
        <f t="shared" si="17"/>
        <v>8.1827299492057328</v>
      </c>
      <c r="HN15" s="36">
        <f t="shared" si="17"/>
        <v>8.1748091898802837</v>
      </c>
      <c r="HO15" s="36">
        <f t="shared" si="17"/>
        <v>8.1840046942604925</v>
      </c>
      <c r="HP15" s="36">
        <f t="shared" si="17"/>
        <v>8.1679014895319728</v>
      </c>
      <c r="HQ15" s="36">
        <f t="shared" si="17"/>
        <v>8.0581275886355268</v>
      </c>
      <c r="HR15" s="36">
        <f t="shared" si="17"/>
        <v>7.8080690899716423</v>
      </c>
      <c r="HS15" s="36">
        <f t="shared" si="17"/>
        <v>7.7940779407794079</v>
      </c>
      <c r="HT15" s="36">
        <f t="shared" si="17"/>
        <v>7.7283085915873775</v>
      </c>
      <c r="HU15" s="36">
        <f t="shared" si="17"/>
        <v>7.9021769861464515</v>
      </c>
      <c r="HV15" s="36">
        <f t="shared" si="17"/>
        <v>8.0092488519220275</v>
      </c>
      <c r="HW15" s="36">
        <f t="shared" si="17"/>
        <v>7.6989463379447152</v>
      </c>
      <c r="HX15" s="36">
        <f t="shared" si="17"/>
        <v>7.5308084392541454</v>
      </c>
      <c r="HY15" s="36">
        <f t="shared" si="17"/>
        <v>7.5645613944746257</v>
      </c>
      <c r="HZ15" s="36">
        <f t="shared" si="17"/>
        <v>7.495788160551462</v>
      </c>
      <c r="IA15" s="36">
        <f t="shared" si="17"/>
        <v>7.5385079648404139</v>
      </c>
      <c r="IB15" s="36">
        <f t="shared" si="17"/>
        <v>7.2911112681394501</v>
      </c>
      <c r="IC15" s="36">
        <f t="shared" si="17"/>
        <v>7.252533952065404</v>
      </c>
      <c r="ID15" s="36">
        <f t="shared" si="17"/>
        <v>7.2329850832525313</v>
      </c>
      <c r="IE15" s="36">
        <f t="shared" si="17"/>
        <v>7.1960907251678963</v>
      </c>
      <c r="IF15" s="36">
        <f t="shared" si="17"/>
        <v>6.9478780387309431</v>
      </c>
      <c r="IG15" s="36">
        <f t="shared" si="17"/>
        <v>6.7095925904441476</v>
      </c>
      <c r="IH15" s="36">
        <f t="shared" si="17"/>
        <v>6.5939019285875267</v>
      </c>
      <c r="II15" s="36">
        <f t="shared" si="17"/>
        <v>6.6778145801845836</v>
      </c>
      <c r="IJ15" s="36">
        <f t="shared" si="17"/>
        <v>6.661755756974026</v>
      </c>
      <c r="IK15" s="36">
        <f t="shared" si="17"/>
        <v>6.2460580004891293</v>
      </c>
      <c r="IL15" s="36">
        <f t="shared" si="17"/>
        <v>6.2612899285801529</v>
      </c>
      <c r="IM15" s="36">
        <f t="shared" si="17"/>
        <v>6.0764892537351782</v>
      </c>
      <c r="IN15" s="36">
        <f t="shared" si="17"/>
        <v>6.1736857615087954</v>
      </c>
      <c r="IO15" s="36">
        <f t="shared" si="17"/>
        <v>6.1594829518886476</v>
      </c>
      <c r="IP15" s="36">
        <f t="shared" si="17"/>
        <v>5.9288917360666238</v>
      </c>
      <c r="IQ15" s="36">
        <f t="shared" si="17"/>
        <v>5.7318609365108797</v>
      </c>
      <c r="IR15" s="36">
        <f t="shared" si="17"/>
        <v>5.792061168257459</v>
      </c>
      <c r="IS15" s="36">
        <f t="shared" si="17"/>
        <v>5.5799485400478757</v>
      </c>
      <c r="IT15" s="36">
        <f t="shared" si="17"/>
        <v>5.7074804804422312</v>
      </c>
      <c r="IU15" s="36">
        <f t="shared" si="17"/>
        <v>5.5258944575208426</v>
      </c>
      <c r="IV15" s="36">
        <f t="shared" si="17"/>
        <v>5.4458129492731899</v>
      </c>
      <c r="IW15" s="36">
        <f t="shared" si="17"/>
        <v>5.4259024598358412</v>
      </c>
      <c r="IX15" s="36">
        <f t="shared" si="17"/>
        <v>5.4970879089471376</v>
      </c>
      <c r="IY15" s="36">
        <f t="shared" ref="IY15:JS15" si="18">100*IY10/IY12</f>
        <v>5.2556483410088344</v>
      </c>
      <c r="IZ15" s="36">
        <f t="shared" si="18"/>
        <v>5.2410501193317423</v>
      </c>
      <c r="JA15" s="36">
        <f t="shared" si="18"/>
        <v>5.1028266999344405</v>
      </c>
      <c r="JB15" s="36">
        <f t="shared" si="18"/>
        <v>5.0233086111128822</v>
      </c>
      <c r="JC15" s="36">
        <f t="shared" si="18"/>
        <v>5.0081783061677791</v>
      </c>
      <c r="JD15" s="36">
        <f t="shared" si="18"/>
        <v>5.0451835940975354</v>
      </c>
      <c r="JE15" s="36">
        <f t="shared" si="18"/>
        <v>5.0184543894857461</v>
      </c>
      <c r="JF15" s="36">
        <f t="shared" si="18"/>
        <v>4.9437365024437678</v>
      </c>
      <c r="JG15" s="36">
        <f t="shared" si="18"/>
        <v>4.9374402094557173</v>
      </c>
      <c r="JH15" s="36">
        <f t="shared" si="18"/>
        <v>5.0082246135687285</v>
      </c>
      <c r="JI15" s="36">
        <f t="shared" si="18"/>
        <v>4.9767833998162807</v>
      </c>
      <c r="JJ15" s="36">
        <f t="shared" si="18"/>
        <v>4.7006498012743672</v>
      </c>
      <c r="JK15" s="36">
        <f t="shared" si="18"/>
        <v>4.9084581059733523</v>
      </c>
      <c r="JL15" s="36">
        <f t="shared" si="18"/>
        <v>4.8645594651432873</v>
      </c>
      <c r="JM15" s="36">
        <f t="shared" si="18"/>
        <v>4.9232640369135092</v>
      </c>
      <c r="JN15" s="36">
        <f t="shared" si="18"/>
        <v>4.9452543327285241</v>
      </c>
      <c r="JO15" s="36">
        <f t="shared" si="18"/>
        <v>4.8483178091115802</v>
      </c>
      <c r="JP15" s="36">
        <f t="shared" si="18"/>
        <v>4.6464228376480028</v>
      </c>
      <c r="JQ15" s="36">
        <f t="shared" si="18"/>
        <v>4.7162365321974447</v>
      </c>
      <c r="JR15" s="36">
        <f t="shared" si="18"/>
        <v>4.780360139247164</v>
      </c>
      <c r="JS15" s="36">
        <f t="shared" si="18"/>
        <v>4.7033538261608436</v>
      </c>
    </row>
    <row r="16" spans="1:279" x14ac:dyDescent="0.25">
      <c r="A16" s="33" t="s">
        <v>563</v>
      </c>
      <c r="B16" s="36">
        <f>100*(B10+B11)/(B12+B11)</f>
        <v>11.180535832623308</v>
      </c>
      <c r="C16" s="36">
        <f t="shared" ref="C16:BN16" si="19">100*(C10+C11)/(C12+C11)</f>
        <v>10.875722712141563</v>
      </c>
      <c r="D16" s="36">
        <f t="shared" si="19"/>
        <v>10.861412268709746</v>
      </c>
      <c r="E16" s="36">
        <f t="shared" si="19"/>
        <v>10.904361890468246</v>
      </c>
      <c r="F16" s="36">
        <f t="shared" si="19"/>
        <v>10.411106736083767</v>
      </c>
      <c r="G16" s="36">
        <f t="shared" si="19"/>
        <v>10.252263196797495</v>
      </c>
      <c r="H16" s="36">
        <f t="shared" si="19"/>
        <v>10.38778938143577</v>
      </c>
      <c r="I16" s="36">
        <f t="shared" si="19"/>
        <v>10.162133815024692</v>
      </c>
      <c r="J16" s="36">
        <f t="shared" si="19"/>
        <v>10.00327427511187</v>
      </c>
      <c r="K16" s="36">
        <f t="shared" si="19"/>
        <v>9.8036365750497811</v>
      </c>
      <c r="L16" s="36">
        <f t="shared" si="19"/>
        <v>9.6275974190926181</v>
      </c>
      <c r="M16" s="36">
        <f t="shared" si="19"/>
        <v>9.554301792655334</v>
      </c>
      <c r="N16" s="36">
        <f t="shared" si="19"/>
        <v>9.5517601648431381</v>
      </c>
      <c r="O16" s="36">
        <f t="shared" si="19"/>
        <v>9.3811882983584916</v>
      </c>
      <c r="P16" s="36">
        <f t="shared" si="19"/>
        <v>9.4167965493493782</v>
      </c>
      <c r="Q16" s="36">
        <f t="shared" si="19"/>
        <v>9.5086692643075459</v>
      </c>
      <c r="R16" s="36">
        <f t="shared" si="19"/>
        <v>9.5580431780184636</v>
      </c>
      <c r="S16" s="36">
        <f t="shared" si="19"/>
        <v>9.4721230670805738</v>
      </c>
      <c r="T16" s="36">
        <f t="shared" si="19"/>
        <v>9.4512637474246244</v>
      </c>
      <c r="U16" s="36">
        <f t="shared" si="19"/>
        <v>9.4612723805103727</v>
      </c>
      <c r="V16" s="36">
        <f t="shared" si="19"/>
        <v>9.4983582370213941</v>
      </c>
      <c r="W16" s="36">
        <f t="shared" si="19"/>
        <v>9.4148244473342011</v>
      </c>
      <c r="X16" s="36">
        <f t="shared" si="19"/>
        <v>9.4159955427240032</v>
      </c>
      <c r="Y16" s="36">
        <f t="shared" si="19"/>
        <v>9.5943279634006196</v>
      </c>
      <c r="Z16" s="36">
        <f t="shared" si="19"/>
        <v>9.4707520891364911</v>
      </c>
      <c r="AA16" s="36">
        <f t="shared" si="19"/>
        <v>9.3781781724021034</v>
      </c>
      <c r="AB16" s="36">
        <f t="shared" si="19"/>
        <v>9.2526767367244673</v>
      </c>
      <c r="AC16" s="36">
        <f t="shared" si="19"/>
        <v>9.2974537287000842</v>
      </c>
      <c r="AD16" s="36">
        <f t="shared" si="19"/>
        <v>9.2572759356828129</v>
      </c>
      <c r="AE16" s="36">
        <f t="shared" si="19"/>
        <v>9.1077479754178388</v>
      </c>
      <c r="AF16" s="36">
        <f t="shared" si="19"/>
        <v>9.1021702861970937</v>
      </c>
      <c r="AG16" s="36">
        <f t="shared" si="19"/>
        <v>8.8470773751926313</v>
      </c>
      <c r="AH16" s="36">
        <f t="shared" si="19"/>
        <v>8.8149286812283272</v>
      </c>
      <c r="AI16" s="36">
        <f t="shared" si="19"/>
        <v>8.8550760788226484</v>
      </c>
      <c r="AJ16" s="36">
        <f t="shared" si="19"/>
        <v>8.9346932084642958</v>
      </c>
      <c r="AK16" s="36">
        <f t="shared" si="19"/>
        <v>8.8283740133056661</v>
      </c>
      <c r="AL16" s="36">
        <f t="shared" si="19"/>
        <v>8.6853474352495716</v>
      </c>
      <c r="AM16" s="36">
        <f t="shared" si="19"/>
        <v>8.7145845488309881</v>
      </c>
      <c r="AN16" s="36">
        <f t="shared" si="19"/>
        <v>8.5620034052213398</v>
      </c>
      <c r="AO16" s="36">
        <f t="shared" si="19"/>
        <v>8.3500699032709047</v>
      </c>
      <c r="AP16" s="36">
        <f t="shared" si="19"/>
        <v>8.3888224513335086</v>
      </c>
      <c r="AQ16" s="36">
        <f t="shared" si="19"/>
        <v>8.3055819292303763</v>
      </c>
      <c r="AR16" s="36">
        <f t="shared" si="19"/>
        <v>8.1822746850931107</v>
      </c>
      <c r="AS16" s="36">
        <f t="shared" si="19"/>
        <v>8.0792154810975916</v>
      </c>
      <c r="AT16" s="36">
        <f t="shared" si="19"/>
        <v>8.1209234617803556</v>
      </c>
      <c r="AU16" s="36">
        <f t="shared" si="19"/>
        <v>7.9388989073936562</v>
      </c>
      <c r="AV16" s="36">
        <f t="shared" si="19"/>
        <v>7.8695183093228405</v>
      </c>
      <c r="AW16" s="36">
        <f t="shared" si="19"/>
        <v>7.9213083335094874</v>
      </c>
      <c r="AX16" s="36">
        <f t="shared" si="19"/>
        <v>7.9549375110015843</v>
      </c>
      <c r="AY16" s="36">
        <f t="shared" si="19"/>
        <v>7.8337701868605736</v>
      </c>
      <c r="AZ16" s="36">
        <f t="shared" si="19"/>
        <v>7.965610401305792</v>
      </c>
      <c r="BA16" s="36">
        <f t="shared" si="19"/>
        <v>7.6259671503298341</v>
      </c>
      <c r="BB16" s="36">
        <f t="shared" si="19"/>
        <v>7.5586183594602394</v>
      </c>
      <c r="BC16" s="36">
        <f t="shared" si="19"/>
        <v>7.7358397716647804</v>
      </c>
      <c r="BD16" s="36">
        <f t="shared" si="19"/>
        <v>7.8004773939904517</v>
      </c>
      <c r="BE16" s="36">
        <f t="shared" si="19"/>
        <v>7.8093754604584591</v>
      </c>
      <c r="BF16" s="36">
        <f t="shared" si="19"/>
        <v>7.8316492203266739</v>
      </c>
      <c r="BG16" s="36">
        <f t="shared" si="19"/>
        <v>7.7839333244842495</v>
      </c>
      <c r="BH16" s="36">
        <f t="shared" si="19"/>
        <v>7.4628014186877838</v>
      </c>
      <c r="BI16" s="36">
        <f t="shared" si="19"/>
        <v>7.3904905576042017</v>
      </c>
      <c r="BJ16" s="36">
        <f t="shared" si="19"/>
        <v>7.4330765644462069</v>
      </c>
      <c r="BK16" s="36">
        <f t="shared" si="19"/>
        <v>7.4851154207722574</v>
      </c>
      <c r="BL16" s="36">
        <f t="shared" si="19"/>
        <v>7.2641792398211509</v>
      </c>
      <c r="BM16" s="36">
        <f t="shared" si="19"/>
        <v>7.5012001085315543</v>
      </c>
      <c r="BN16" s="36">
        <f t="shared" si="19"/>
        <v>7.256751680093501</v>
      </c>
      <c r="BO16" s="36">
        <f t="shared" ref="BO16:DZ16" si="20">100*(BO10+BO11)/(BO12+BO11)</f>
        <v>7.4573636956551903</v>
      </c>
      <c r="BP16" s="36">
        <f t="shared" si="20"/>
        <v>7.323070938342271</v>
      </c>
      <c r="BQ16" s="36">
        <f t="shared" si="20"/>
        <v>7.2039343442412287</v>
      </c>
      <c r="BR16" s="36">
        <f t="shared" si="20"/>
        <v>7.1298585836134807</v>
      </c>
      <c r="BS16" s="36">
        <f t="shared" si="20"/>
        <v>7.0016171459109806</v>
      </c>
      <c r="BT16" s="36">
        <f t="shared" si="20"/>
        <v>7.0223532913819717</v>
      </c>
      <c r="BU16" s="36">
        <f t="shared" si="20"/>
        <v>6.9495265302169864</v>
      </c>
      <c r="BV16" s="36">
        <f t="shared" si="20"/>
        <v>6.8295478580054443</v>
      </c>
      <c r="BW16" s="36">
        <f t="shared" si="20"/>
        <v>7.0217950637788098</v>
      </c>
      <c r="BX16" s="36">
        <f t="shared" si="20"/>
        <v>7.0838685997430719</v>
      </c>
      <c r="BY16" s="36">
        <f t="shared" si="20"/>
        <v>6.7326181044850149</v>
      </c>
      <c r="BZ16" s="36">
        <f t="shared" si="20"/>
        <v>6.9106715812853858</v>
      </c>
      <c r="CA16" s="36">
        <f t="shared" si="20"/>
        <v>6.7826607852747376</v>
      </c>
      <c r="CB16" s="36">
        <f t="shared" si="20"/>
        <v>6.9369086893693597</v>
      </c>
      <c r="CC16" s="36">
        <f t="shared" si="20"/>
        <v>6.9092122830440585</v>
      </c>
      <c r="CD16" s="36">
        <f t="shared" si="20"/>
        <v>6.8165574138740839</v>
      </c>
      <c r="CE16" s="36">
        <f t="shared" si="20"/>
        <v>6.752372206917661</v>
      </c>
      <c r="CF16" s="36">
        <f t="shared" si="20"/>
        <v>6.7694542887015086</v>
      </c>
      <c r="CG16" s="36">
        <f t="shared" si="20"/>
        <v>6.8911156367769744</v>
      </c>
      <c r="CH16" s="36">
        <f t="shared" si="20"/>
        <v>7.0336907308317755</v>
      </c>
      <c r="CI16" s="36">
        <f t="shared" si="20"/>
        <v>7.1894895867055144</v>
      </c>
      <c r="CJ16" s="36">
        <f t="shared" si="20"/>
        <v>7.0421870045405175</v>
      </c>
      <c r="CK16" s="36">
        <f t="shared" si="20"/>
        <v>7.2799470549305099</v>
      </c>
      <c r="CL16" s="36">
        <f t="shared" si="20"/>
        <v>7.2662581003016902</v>
      </c>
      <c r="CM16" s="36">
        <f t="shared" si="20"/>
        <v>7.5144938308309799</v>
      </c>
      <c r="CN16" s="36">
        <f t="shared" si="20"/>
        <v>7.473859716625153</v>
      </c>
      <c r="CO16" s="36">
        <f t="shared" si="20"/>
        <v>8.0588997462614049</v>
      </c>
      <c r="CP16" s="36">
        <f t="shared" si="20"/>
        <v>7.8880766797248363</v>
      </c>
      <c r="CQ16" s="36">
        <f t="shared" si="20"/>
        <v>8.3245394113337419</v>
      </c>
      <c r="CR16" s="36">
        <f t="shared" si="20"/>
        <v>8.5602486056204743</v>
      </c>
      <c r="CS16" s="36">
        <f t="shared" si="20"/>
        <v>8.7190188000697795</v>
      </c>
      <c r="CT16" s="36">
        <f t="shared" si="20"/>
        <v>8.7331692291137024</v>
      </c>
      <c r="CU16" s="36">
        <f t="shared" si="20"/>
        <v>8.5609736482320464</v>
      </c>
      <c r="CV16" s="36">
        <f t="shared" si="20"/>
        <v>8.654471790124699</v>
      </c>
      <c r="CW16" s="36">
        <f t="shared" si="20"/>
        <v>8.8446033723063735</v>
      </c>
      <c r="CX16" s="36">
        <f t="shared" si="20"/>
        <v>8.8299513230904836</v>
      </c>
      <c r="CY16" s="36">
        <f t="shared" si="20"/>
        <v>8.7976519983419585</v>
      </c>
      <c r="CZ16" s="36">
        <f t="shared" si="20"/>
        <v>8.8453057133311059</v>
      </c>
      <c r="DA16" s="36">
        <f t="shared" si="20"/>
        <v>8.641637039215162</v>
      </c>
      <c r="DB16" s="36">
        <f t="shared" si="20"/>
        <v>8.6116121646177088</v>
      </c>
      <c r="DC16" s="36">
        <f t="shared" si="20"/>
        <v>8.5052389761124054</v>
      </c>
      <c r="DD16" s="36">
        <f t="shared" si="20"/>
        <v>8.8486653224191123</v>
      </c>
      <c r="DE16" s="36">
        <f t="shared" si="20"/>
        <v>8.826261586682083</v>
      </c>
      <c r="DF16" s="36">
        <f t="shared" si="20"/>
        <v>8.7348657426163427</v>
      </c>
      <c r="DG16" s="36">
        <f t="shared" si="20"/>
        <v>8.771068347710683</v>
      </c>
      <c r="DH16" s="36">
        <f t="shared" si="20"/>
        <v>8.9467198452344672</v>
      </c>
      <c r="DI16" s="36">
        <f t="shared" si="20"/>
        <v>8.8076859367235389</v>
      </c>
      <c r="DJ16" s="36">
        <f t="shared" si="20"/>
        <v>9.0985394223779004</v>
      </c>
      <c r="DK16" s="36">
        <f t="shared" si="20"/>
        <v>9.2268570976837339</v>
      </c>
      <c r="DL16" s="36">
        <f t="shared" si="20"/>
        <v>9.1621514470728158</v>
      </c>
      <c r="DM16" s="36">
        <f t="shared" si="20"/>
        <v>9.0735415633779546</v>
      </c>
      <c r="DN16" s="36">
        <f t="shared" si="20"/>
        <v>9.0861642948692545</v>
      </c>
      <c r="DO16" s="36">
        <f t="shared" si="20"/>
        <v>8.9070215743748182</v>
      </c>
      <c r="DP16" s="36">
        <f t="shared" si="20"/>
        <v>8.6515237504454454</v>
      </c>
      <c r="DQ16" s="36">
        <f t="shared" si="20"/>
        <v>8.5930896027049872</v>
      </c>
      <c r="DR16" s="36">
        <f t="shared" si="20"/>
        <v>8.6662577253629358</v>
      </c>
      <c r="DS16" s="36">
        <f t="shared" si="20"/>
        <v>8.5283806178569783</v>
      </c>
      <c r="DT16" s="36">
        <f t="shared" si="20"/>
        <v>8.7684501845018445</v>
      </c>
      <c r="DU16" s="36">
        <f t="shared" si="20"/>
        <v>8.4862082618450572</v>
      </c>
      <c r="DV16" s="36">
        <f t="shared" si="20"/>
        <v>8.5326008194669516</v>
      </c>
      <c r="DW16" s="36">
        <f t="shared" si="20"/>
        <v>8.5031688011149971</v>
      </c>
      <c r="DX16" s="36">
        <f t="shared" si="20"/>
        <v>8.3995720464972798</v>
      </c>
      <c r="DY16" s="36">
        <f t="shared" si="20"/>
        <v>8.4742650675095241</v>
      </c>
      <c r="DZ16" s="36">
        <f t="shared" si="20"/>
        <v>8.4393974203288593</v>
      </c>
      <c r="EA16" s="36">
        <f t="shared" ref="EA16:GL16" si="21">100*(EA10+EA11)/(EA12+EA11)</f>
        <v>8.7136604168027691</v>
      </c>
      <c r="EB16" s="36">
        <f t="shared" si="21"/>
        <v>8.5108465176969492</v>
      </c>
      <c r="EC16" s="36">
        <f t="shared" si="21"/>
        <v>8.41982118582035</v>
      </c>
      <c r="ED16" s="36">
        <f t="shared" si="21"/>
        <v>8.3491808313891553</v>
      </c>
      <c r="EE16" s="36">
        <f t="shared" si="21"/>
        <v>8.4444212558370069</v>
      </c>
      <c r="EF16" s="36">
        <f t="shared" si="21"/>
        <v>8.3143752974075831</v>
      </c>
      <c r="EG16" s="36">
        <f t="shared" si="21"/>
        <v>8.3004414437808354</v>
      </c>
      <c r="EH16" s="36">
        <f t="shared" si="21"/>
        <v>8.0645580139191857</v>
      </c>
      <c r="EI16" s="36">
        <f t="shared" si="21"/>
        <v>8.2519746212611675</v>
      </c>
      <c r="EJ16" s="36">
        <f t="shared" si="21"/>
        <v>8.0017359874076135</v>
      </c>
      <c r="EK16" s="36">
        <f t="shared" si="21"/>
        <v>7.8645725522666119</v>
      </c>
      <c r="EL16" s="36">
        <f t="shared" si="21"/>
        <v>8.0951827757125159</v>
      </c>
      <c r="EM16" s="36">
        <f t="shared" si="21"/>
        <v>8.0299882576099719</v>
      </c>
      <c r="EN16" s="36">
        <f t="shared" si="21"/>
        <v>7.9957128929579104</v>
      </c>
      <c r="EO16" s="36">
        <f t="shared" si="21"/>
        <v>8.0289666458350784</v>
      </c>
      <c r="EP16" s="36">
        <f t="shared" si="21"/>
        <v>7.7510987382232015</v>
      </c>
      <c r="EQ16" s="36">
        <f t="shared" si="21"/>
        <v>7.7696056370626581</v>
      </c>
      <c r="ER16" s="36">
        <f t="shared" si="21"/>
        <v>7.6991735749465429</v>
      </c>
      <c r="ES16" s="36">
        <f t="shared" si="21"/>
        <v>7.6086118251928019</v>
      </c>
      <c r="ET16" s="36">
        <f t="shared" si="21"/>
        <v>7.4596670605764785</v>
      </c>
      <c r="EU16" s="36">
        <f t="shared" si="21"/>
        <v>7.5134546386468477</v>
      </c>
      <c r="EV16" s="36">
        <f t="shared" si="21"/>
        <v>7.7042223772553591</v>
      </c>
      <c r="EW16" s="36">
        <f t="shared" si="21"/>
        <v>7.6863666247518623</v>
      </c>
      <c r="EX16" s="36">
        <f t="shared" si="21"/>
        <v>7.3646435699298909</v>
      </c>
      <c r="EY16" s="36">
        <f t="shared" si="21"/>
        <v>7.3896334818270466</v>
      </c>
      <c r="EZ16" s="36">
        <f t="shared" si="21"/>
        <v>7.4352516155294355</v>
      </c>
      <c r="FA16" s="36">
        <f t="shared" si="21"/>
        <v>7.0976693270197684</v>
      </c>
      <c r="FB16" s="36">
        <f t="shared" si="21"/>
        <v>7.3720266412940054</v>
      </c>
      <c r="FC16" s="36">
        <f t="shared" si="21"/>
        <v>7.377179131074457</v>
      </c>
      <c r="FD16" s="36">
        <f t="shared" si="21"/>
        <v>7.1667850979595977</v>
      </c>
      <c r="FE16" s="36">
        <f t="shared" si="21"/>
        <v>7.4057584796697808</v>
      </c>
      <c r="FF16" s="36">
        <f t="shared" si="21"/>
        <v>7.4436366865857213</v>
      </c>
      <c r="FG16" s="36">
        <f t="shared" si="21"/>
        <v>7.4959784164460599</v>
      </c>
      <c r="FH16" s="36">
        <f t="shared" si="21"/>
        <v>7.5327490161035797</v>
      </c>
      <c r="FI16" s="36">
        <f t="shared" si="21"/>
        <v>7.5481037721480426</v>
      </c>
      <c r="FJ16" s="36">
        <f t="shared" si="21"/>
        <v>7.5364811208618905</v>
      </c>
      <c r="FK16" s="36">
        <f t="shared" si="21"/>
        <v>7.356460469102104</v>
      </c>
      <c r="FL16" s="36">
        <f t="shared" si="21"/>
        <v>7.5011199939425683</v>
      </c>
      <c r="FM16" s="36">
        <f t="shared" si="21"/>
        <v>7.7578432918177516</v>
      </c>
      <c r="FN16" s="36">
        <f t="shared" si="21"/>
        <v>7.8856452435041442</v>
      </c>
      <c r="FO16" s="36">
        <f t="shared" si="21"/>
        <v>7.7251376332137989</v>
      </c>
      <c r="FP16" s="36">
        <f t="shared" si="21"/>
        <v>7.9053875152875319</v>
      </c>
      <c r="FQ16" s="36">
        <f t="shared" si="21"/>
        <v>7.804317926587677</v>
      </c>
      <c r="FR16" s="36">
        <f t="shared" si="21"/>
        <v>8.322756575392388</v>
      </c>
      <c r="FS16" s="36">
        <f t="shared" si="21"/>
        <v>8.4801748282488294</v>
      </c>
      <c r="FT16" s="36">
        <f t="shared" si="21"/>
        <v>8.7527901085947892</v>
      </c>
      <c r="FU16" s="36">
        <f t="shared" si="21"/>
        <v>8.9995801031567471</v>
      </c>
      <c r="FV16" s="36">
        <f t="shared" si="21"/>
        <v>9.1702509970386235</v>
      </c>
      <c r="FW16" s="36">
        <f t="shared" si="21"/>
        <v>9.4817778333437523</v>
      </c>
      <c r="FX16" s="36">
        <f t="shared" si="21"/>
        <v>9.9706360114956887</v>
      </c>
      <c r="FY16" s="36">
        <f t="shared" si="21"/>
        <v>10.442512149719526</v>
      </c>
      <c r="FZ16" s="36">
        <f t="shared" si="21"/>
        <v>11.109443589839794</v>
      </c>
      <c r="GA16" s="36">
        <f t="shared" si="21"/>
        <v>11.560675595516843</v>
      </c>
      <c r="GB16" s="36">
        <f t="shared" si="21"/>
        <v>12.025134425409529</v>
      </c>
      <c r="GC16" s="36">
        <f t="shared" si="21"/>
        <v>12.328903737315814</v>
      </c>
      <c r="GD16" s="36">
        <f t="shared" si="21"/>
        <v>12.744738168266629</v>
      </c>
      <c r="GE16" s="36">
        <f t="shared" si="21"/>
        <v>12.834321147524653</v>
      </c>
      <c r="GF16" s="36">
        <f t="shared" si="21"/>
        <v>12.836983271549173</v>
      </c>
      <c r="GG16" s="36">
        <f t="shared" si="21"/>
        <v>12.792893045587537</v>
      </c>
      <c r="GH16" s="36">
        <f t="shared" si="21"/>
        <v>13.11711395954336</v>
      </c>
      <c r="GI16" s="36">
        <f t="shared" si="21"/>
        <v>13.364124516540873</v>
      </c>
      <c r="GJ16" s="36">
        <f t="shared" si="21"/>
        <v>13.270909955215291</v>
      </c>
      <c r="GK16" s="36">
        <f t="shared" si="21"/>
        <v>13.361205797974852</v>
      </c>
      <c r="GL16" s="36">
        <f t="shared" si="21"/>
        <v>13.164728463362312</v>
      </c>
      <c r="GM16" s="36">
        <f t="shared" ref="GM16:IX16" si="22">100*(GM10+GM11)/(GM12+GM11)</f>
        <v>13.274131370782017</v>
      </c>
      <c r="GN16" s="36">
        <f t="shared" si="22"/>
        <v>13.251264481359451</v>
      </c>
      <c r="GO16" s="36">
        <f t="shared" si="22"/>
        <v>13.229513813187156</v>
      </c>
      <c r="GP16" s="36">
        <f t="shared" si="22"/>
        <v>12.927492730513086</v>
      </c>
      <c r="GQ16" s="36">
        <f t="shared" si="22"/>
        <v>12.777307632032597</v>
      </c>
      <c r="GR16" s="36">
        <f t="shared" si="22"/>
        <v>12.787462559372376</v>
      </c>
      <c r="GS16" s="36">
        <f t="shared" si="22"/>
        <v>12.918194138256215</v>
      </c>
      <c r="GT16" s="36">
        <f t="shared" si="22"/>
        <v>13.010702362008175</v>
      </c>
      <c r="GU16" s="36">
        <f t="shared" si="22"/>
        <v>13.00930441959931</v>
      </c>
      <c r="GV16" s="36">
        <f t="shared" si="22"/>
        <v>13.263924844205182</v>
      </c>
      <c r="GW16" s="36">
        <f t="shared" si="22"/>
        <v>12.980303721241121</v>
      </c>
      <c r="GX16" s="36">
        <f t="shared" si="22"/>
        <v>12.824365355119417</v>
      </c>
      <c r="GY16" s="36">
        <f t="shared" si="22"/>
        <v>12.662589910027318</v>
      </c>
      <c r="GZ16" s="36">
        <f t="shared" si="22"/>
        <v>12.67268281395596</v>
      </c>
      <c r="HA16" s="36">
        <f t="shared" si="22"/>
        <v>12.802348825587206</v>
      </c>
      <c r="HB16" s="36">
        <f t="shared" si="22"/>
        <v>12.608282008912925</v>
      </c>
      <c r="HC16" s="36">
        <f t="shared" si="22"/>
        <v>12.811434647984237</v>
      </c>
      <c r="HD16" s="36">
        <f t="shared" si="22"/>
        <v>12.688281049555384</v>
      </c>
      <c r="HE16" s="36">
        <f t="shared" si="22"/>
        <v>12.657982936282556</v>
      </c>
      <c r="HF16" s="36">
        <f t="shared" si="22"/>
        <v>12.600300511867724</v>
      </c>
      <c r="HG16" s="36">
        <f t="shared" si="22"/>
        <v>12.459384452274783</v>
      </c>
      <c r="HH16" s="36">
        <f t="shared" si="22"/>
        <v>12.348598956842144</v>
      </c>
      <c r="HI16" s="36">
        <f t="shared" si="22"/>
        <v>12.110929527563966</v>
      </c>
      <c r="HJ16" s="36">
        <f t="shared" si="22"/>
        <v>11.908613523804783</v>
      </c>
      <c r="HK16" s="36">
        <f t="shared" si="22"/>
        <v>11.892724494739326</v>
      </c>
      <c r="HL16" s="36">
        <f t="shared" si="22"/>
        <v>11.806818957969835</v>
      </c>
      <c r="HM16" s="36">
        <f t="shared" si="22"/>
        <v>11.84809686216772</v>
      </c>
      <c r="HN16" s="36">
        <f t="shared" si="22"/>
        <v>11.7691949744067</v>
      </c>
      <c r="HO16" s="36">
        <f t="shared" si="22"/>
        <v>11.912376969569493</v>
      </c>
      <c r="HP16" s="36">
        <f t="shared" si="22"/>
        <v>11.873854233761087</v>
      </c>
      <c r="HQ16" s="36">
        <f t="shared" si="22"/>
        <v>12.042726272454164</v>
      </c>
      <c r="HR16" s="36">
        <f t="shared" si="22"/>
        <v>11.688079171734259</v>
      </c>
      <c r="HS16" s="36">
        <f t="shared" si="22"/>
        <v>11.520310909595633</v>
      </c>
      <c r="HT16" s="36">
        <f t="shared" si="22"/>
        <v>11.616133587386154</v>
      </c>
      <c r="HU16" s="36">
        <f t="shared" si="22"/>
        <v>11.718692256522703</v>
      </c>
      <c r="HV16" s="36">
        <f t="shared" si="22"/>
        <v>11.762712699762195</v>
      </c>
      <c r="HW16" s="36">
        <f t="shared" si="22"/>
        <v>11.556405825722043</v>
      </c>
      <c r="HX16" s="36">
        <f t="shared" si="22"/>
        <v>11.354808382196492</v>
      </c>
      <c r="HY16" s="36">
        <f t="shared" si="22"/>
        <v>11.24872531751182</v>
      </c>
      <c r="HZ16" s="36">
        <f t="shared" si="22"/>
        <v>11.282623711085895</v>
      </c>
      <c r="IA16" s="36">
        <f t="shared" si="22"/>
        <v>11.290849169926387</v>
      </c>
      <c r="IB16" s="36">
        <f t="shared" si="22"/>
        <v>11.014717942077777</v>
      </c>
      <c r="IC16" s="36">
        <f t="shared" si="22"/>
        <v>10.855289575289575</v>
      </c>
      <c r="ID16" s="36">
        <f t="shared" si="22"/>
        <v>10.747360422085343</v>
      </c>
      <c r="IE16" s="36">
        <f t="shared" si="22"/>
        <v>10.680892096177175</v>
      </c>
      <c r="IF16" s="36">
        <f t="shared" si="22"/>
        <v>10.244484049853135</v>
      </c>
      <c r="IG16" s="36">
        <f t="shared" si="22"/>
        <v>10.254279850445501</v>
      </c>
      <c r="IH16" s="36">
        <f t="shared" si="22"/>
        <v>10.261565682186561</v>
      </c>
      <c r="II16" s="36">
        <f t="shared" si="22"/>
        <v>10.151891366403092</v>
      </c>
      <c r="IJ16" s="36">
        <f t="shared" si="22"/>
        <v>10.210432264226515</v>
      </c>
      <c r="IK16" s="36">
        <f t="shared" si="22"/>
        <v>9.858605859967204</v>
      </c>
      <c r="IL16" s="36">
        <f t="shared" si="22"/>
        <v>10.005492776073714</v>
      </c>
      <c r="IM16" s="36">
        <f t="shared" si="22"/>
        <v>9.6737129514090512</v>
      </c>
      <c r="IN16" s="36">
        <f t="shared" si="22"/>
        <v>9.790769723510536</v>
      </c>
      <c r="IO16" s="36">
        <f t="shared" si="22"/>
        <v>9.8510860870100299</v>
      </c>
      <c r="IP16" s="36">
        <f t="shared" si="22"/>
        <v>9.62439147480044</v>
      </c>
      <c r="IQ16" s="36">
        <f t="shared" si="22"/>
        <v>9.4785769547224028</v>
      </c>
      <c r="IR16" s="36">
        <f t="shared" si="22"/>
        <v>9.573397479166923</v>
      </c>
      <c r="IS16" s="36">
        <f t="shared" si="22"/>
        <v>9.3122187523053093</v>
      </c>
      <c r="IT16" s="36">
        <f t="shared" si="22"/>
        <v>9.3369583853822231</v>
      </c>
      <c r="IU16" s="36">
        <f t="shared" si="22"/>
        <v>9.2759003007638547</v>
      </c>
      <c r="IV16" s="36">
        <f t="shared" si="22"/>
        <v>9.1369904995402997</v>
      </c>
      <c r="IW16" s="36">
        <f t="shared" si="22"/>
        <v>9.0423609962826195</v>
      </c>
      <c r="IX16" s="36">
        <f t="shared" si="22"/>
        <v>8.9645383128166216</v>
      </c>
      <c r="IY16" s="36">
        <f t="shared" ref="IY16:JS16" si="23">100*(IY10+IY11)/(IY12+IY11)</f>
        <v>8.8071020863604872</v>
      </c>
      <c r="IZ16" s="36">
        <f t="shared" si="23"/>
        <v>8.774531128416589</v>
      </c>
      <c r="JA16" s="36">
        <f t="shared" si="23"/>
        <v>8.5571992836289592</v>
      </c>
      <c r="JB16" s="36">
        <f t="shared" si="23"/>
        <v>8.476826075734671</v>
      </c>
      <c r="JC16" s="36">
        <f t="shared" si="23"/>
        <v>8.5038559150595248</v>
      </c>
      <c r="JD16" s="36">
        <f t="shared" si="23"/>
        <v>8.3133395104530372</v>
      </c>
      <c r="JE16" s="36">
        <f t="shared" si="23"/>
        <v>8.449629905355847</v>
      </c>
      <c r="JF16" s="36">
        <f t="shared" si="23"/>
        <v>8.4009273513895053</v>
      </c>
      <c r="JG16" s="36">
        <f t="shared" si="23"/>
        <v>8.3176526288953898</v>
      </c>
      <c r="JH16" s="36">
        <f t="shared" si="23"/>
        <v>8.3046471600688463</v>
      </c>
      <c r="JI16" s="36">
        <f t="shared" si="23"/>
        <v>8.3295397296526268</v>
      </c>
      <c r="JJ16" s="36">
        <f t="shared" si="23"/>
        <v>8.1272579095254898</v>
      </c>
      <c r="JK16" s="36">
        <f t="shared" si="23"/>
        <v>8.2049880008505731</v>
      </c>
      <c r="JL16" s="36">
        <f t="shared" si="23"/>
        <v>8.2579137583466018</v>
      </c>
      <c r="JM16" s="36">
        <f t="shared" si="23"/>
        <v>8.2818765157333889</v>
      </c>
      <c r="JN16" s="36">
        <f t="shared" si="23"/>
        <v>8.42976999855345</v>
      </c>
      <c r="JO16" s="36">
        <f t="shared" si="23"/>
        <v>8.2334533504095884</v>
      </c>
      <c r="JP16" s="36">
        <f t="shared" si="23"/>
        <v>8.0136484908616819</v>
      </c>
      <c r="JQ16" s="36">
        <f t="shared" si="23"/>
        <v>7.9799397466455337</v>
      </c>
      <c r="JR16" s="36">
        <f t="shared" si="23"/>
        <v>8.0831646066906409</v>
      </c>
      <c r="JS16" s="36">
        <f t="shared" si="23"/>
        <v>7.9231888344913761</v>
      </c>
    </row>
    <row r="17" spans="1:279" x14ac:dyDescent="0.25">
      <c r="A17" s="33" t="s">
        <v>564</v>
      </c>
      <c r="B17" s="36">
        <f t="shared" ref="B17:BM17" si="24">B16-B15</f>
        <v>4.5723701920217579</v>
      </c>
      <c r="C17" s="36">
        <f t="shared" si="24"/>
        <v>4.3072175578968688</v>
      </c>
      <c r="D17" s="36">
        <f t="shared" si="24"/>
        <v>4.3660134957036103</v>
      </c>
      <c r="E17" s="36">
        <f t="shared" si="24"/>
        <v>4.526367540402024</v>
      </c>
      <c r="F17" s="36">
        <f t="shared" si="24"/>
        <v>4.3589118118222263</v>
      </c>
      <c r="G17" s="36">
        <f t="shared" si="24"/>
        <v>4.1807717100594948</v>
      </c>
      <c r="H17" s="36">
        <f t="shared" si="24"/>
        <v>4.3059842808632567</v>
      </c>
      <c r="I17" s="36">
        <f t="shared" si="24"/>
        <v>4.1190943939620377</v>
      </c>
      <c r="J17" s="36">
        <f t="shared" si="24"/>
        <v>4.1183700360633164</v>
      </c>
      <c r="K17" s="36">
        <f t="shared" si="24"/>
        <v>4.0105833809764269</v>
      </c>
      <c r="L17" s="36">
        <f t="shared" si="24"/>
        <v>4.035858786433832</v>
      </c>
      <c r="M17" s="36">
        <f t="shared" si="24"/>
        <v>4.0749950803151469</v>
      </c>
      <c r="N17" s="36">
        <f t="shared" si="24"/>
        <v>3.9662469035092798</v>
      </c>
      <c r="O17" s="36">
        <f t="shared" si="24"/>
        <v>3.9412306856725738</v>
      </c>
      <c r="P17" s="36">
        <f t="shared" si="24"/>
        <v>4.0022872085070373</v>
      </c>
      <c r="Q17" s="36">
        <f t="shared" si="24"/>
        <v>3.7427744004414922</v>
      </c>
      <c r="R17" s="36">
        <f t="shared" si="24"/>
        <v>3.9228944116078939</v>
      </c>
      <c r="S17" s="36">
        <f t="shared" si="24"/>
        <v>3.8434331944782807</v>
      </c>
      <c r="T17" s="36">
        <f t="shared" si="24"/>
        <v>3.7637698867746465</v>
      </c>
      <c r="U17" s="36">
        <f t="shared" si="24"/>
        <v>3.8059707241205771</v>
      </c>
      <c r="V17" s="36">
        <f t="shared" si="24"/>
        <v>3.8593086860791646</v>
      </c>
      <c r="W17" s="36">
        <f t="shared" si="24"/>
        <v>3.8932596021007706</v>
      </c>
      <c r="X17" s="36">
        <f t="shared" si="24"/>
        <v>3.8162851049120077</v>
      </c>
      <c r="Y17" s="36">
        <f t="shared" si="24"/>
        <v>3.9925288674765076</v>
      </c>
      <c r="Z17" s="36">
        <f t="shared" si="24"/>
        <v>3.8221124076500947</v>
      </c>
      <c r="AA17" s="36">
        <f t="shared" si="24"/>
        <v>3.877696795664634</v>
      </c>
      <c r="AB17" s="36">
        <f t="shared" si="24"/>
        <v>3.7578576948262841</v>
      </c>
      <c r="AC17" s="36">
        <f t="shared" si="24"/>
        <v>3.7393579480556003</v>
      </c>
      <c r="AD17" s="36">
        <f t="shared" si="24"/>
        <v>3.7039232009016025</v>
      </c>
      <c r="AE17" s="36">
        <f t="shared" si="24"/>
        <v>3.8009722063280309</v>
      </c>
      <c r="AF17" s="36">
        <f t="shared" si="24"/>
        <v>3.6383771313908619</v>
      </c>
      <c r="AG17" s="36">
        <f t="shared" si="24"/>
        <v>3.7133253051313124</v>
      </c>
      <c r="AH17" s="36">
        <f t="shared" si="24"/>
        <v>3.626659714942039</v>
      </c>
      <c r="AI17" s="36">
        <f t="shared" si="24"/>
        <v>3.6438784150045622</v>
      </c>
      <c r="AJ17" s="36">
        <f t="shared" si="24"/>
        <v>3.5749711199799954</v>
      </c>
      <c r="AK17" s="36">
        <f t="shared" si="24"/>
        <v>3.4602747186412</v>
      </c>
      <c r="AL17" s="36">
        <f t="shared" si="24"/>
        <v>3.4009746499908902</v>
      </c>
      <c r="AM17" s="36">
        <f t="shared" si="24"/>
        <v>3.469385139672938</v>
      </c>
      <c r="AN17" s="36">
        <f t="shared" si="24"/>
        <v>3.4108160565374686</v>
      </c>
      <c r="AO17" s="36">
        <f t="shared" si="24"/>
        <v>3.2969879129168289</v>
      </c>
      <c r="AP17" s="36">
        <f t="shared" si="24"/>
        <v>3.4997180647306099</v>
      </c>
      <c r="AQ17" s="36">
        <f t="shared" si="24"/>
        <v>3.3140614206077244</v>
      </c>
      <c r="AR17" s="36">
        <f t="shared" si="24"/>
        <v>3.3059951654670936</v>
      </c>
      <c r="AS17" s="36">
        <f t="shared" si="24"/>
        <v>3.2423711414058962</v>
      </c>
      <c r="AT17" s="36">
        <f t="shared" si="24"/>
        <v>3.2509765073263592</v>
      </c>
      <c r="AU17" s="36">
        <f t="shared" si="24"/>
        <v>3.2152962638156044</v>
      </c>
      <c r="AV17" s="36">
        <f t="shared" si="24"/>
        <v>3.2638276382558944</v>
      </c>
      <c r="AW17" s="36">
        <f t="shared" si="24"/>
        <v>3.1996430642885327</v>
      </c>
      <c r="AX17" s="36">
        <f t="shared" si="24"/>
        <v>3.3099832821821522</v>
      </c>
      <c r="AY17" s="36">
        <f t="shared" si="24"/>
        <v>3.2346103759031077</v>
      </c>
      <c r="AZ17" s="36">
        <f t="shared" si="24"/>
        <v>3.2860802488676564</v>
      </c>
      <c r="BA17" s="36">
        <f t="shared" si="24"/>
        <v>3.2942135958274648</v>
      </c>
      <c r="BB17" s="36">
        <f t="shared" si="24"/>
        <v>3.1567023940524415</v>
      </c>
      <c r="BC17" s="36">
        <f t="shared" si="24"/>
        <v>3.2165425471185651</v>
      </c>
      <c r="BD17" s="36">
        <f t="shared" si="24"/>
        <v>3.2513888106837676</v>
      </c>
      <c r="BE17" s="36">
        <f t="shared" si="24"/>
        <v>3.3178438765375464</v>
      </c>
      <c r="BF17" s="36">
        <f t="shared" si="24"/>
        <v>3.2758735091194655</v>
      </c>
      <c r="BG17" s="36">
        <f t="shared" si="24"/>
        <v>3.2423905016405783</v>
      </c>
      <c r="BH17" s="36">
        <f t="shared" si="24"/>
        <v>3.0546818068913666</v>
      </c>
      <c r="BI17" s="36">
        <f t="shared" si="24"/>
        <v>3.0394655565222157</v>
      </c>
      <c r="BJ17" s="36">
        <f t="shared" si="24"/>
        <v>3.1338887771322641</v>
      </c>
      <c r="BK17" s="36">
        <f t="shared" si="24"/>
        <v>3.0876685448952506</v>
      </c>
      <c r="BL17" s="36">
        <f t="shared" si="24"/>
        <v>3.0956504428774476</v>
      </c>
      <c r="BM17" s="36">
        <f t="shared" si="24"/>
        <v>3.1805011973419228</v>
      </c>
      <c r="BN17" s="36">
        <f t="shared" ref="BN17:DY17" si="25">BN16-BN15</f>
        <v>3.0901748723124403</v>
      </c>
      <c r="BO17" s="36">
        <f t="shared" si="25"/>
        <v>3.1861782281645743</v>
      </c>
      <c r="BP17" s="36">
        <f t="shared" si="25"/>
        <v>3.0021851029590572</v>
      </c>
      <c r="BQ17" s="36">
        <f t="shared" si="25"/>
        <v>3.0168870803812275</v>
      </c>
      <c r="BR17" s="36">
        <f t="shared" si="25"/>
        <v>2.8934201999776636</v>
      </c>
      <c r="BS17" s="36">
        <f t="shared" si="25"/>
        <v>2.8677124017222724</v>
      </c>
      <c r="BT17" s="36">
        <f t="shared" si="25"/>
        <v>2.9402250999875781</v>
      </c>
      <c r="BU17" s="36">
        <f t="shared" si="25"/>
        <v>2.9167679464264928</v>
      </c>
      <c r="BV17" s="36">
        <f t="shared" si="25"/>
        <v>2.8173735660051911</v>
      </c>
      <c r="BW17" s="36">
        <f t="shared" si="25"/>
        <v>2.9096481552596885</v>
      </c>
      <c r="BX17" s="36">
        <f t="shared" si="25"/>
        <v>3.0588464842369429</v>
      </c>
      <c r="BY17" s="36">
        <f t="shared" si="25"/>
        <v>2.8930653167637379</v>
      </c>
      <c r="BZ17" s="36">
        <f t="shared" si="25"/>
        <v>2.8667914790295779</v>
      </c>
      <c r="CA17" s="36">
        <f t="shared" si="25"/>
        <v>2.8195775612283391</v>
      </c>
      <c r="CB17" s="36">
        <f t="shared" si="25"/>
        <v>2.8976334676203894</v>
      </c>
      <c r="CC17" s="36">
        <f t="shared" si="25"/>
        <v>2.8022473532827723</v>
      </c>
      <c r="CD17" s="36">
        <f t="shared" si="25"/>
        <v>2.8696875448049135</v>
      </c>
      <c r="CE17" s="36">
        <f t="shared" si="25"/>
        <v>2.8721854194655148</v>
      </c>
      <c r="CF17" s="36">
        <f t="shared" si="25"/>
        <v>2.8250494818297525</v>
      </c>
      <c r="CG17" s="36">
        <f t="shared" si="25"/>
        <v>2.9580764320411315</v>
      </c>
      <c r="CH17" s="36">
        <f t="shared" si="25"/>
        <v>2.8452345416801759</v>
      </c>
      <c r="CI17" s="36">
        <f t="shared" si="25"/>
        <v>2.9522191432152116</v>
      </c>
      <c r="CJ17" s="36">
        <f t="shared" si="25"/>
        <v>2.7753517303680377</v>
      </c>
      <c r="CK17" s="36">
        <f t="shared" si="25"/>
        <v>2.9120124729525063</v>
      </c>
      <c r="CL17" s="36">
        <f t="shared" si="25"/>
        <v>2.9220724432313991</v>
      </c>
      <c r="CM17" s="36">
        <f t="shared" si="25"/>
        <v>2.9915197172543841</v>
      </c>
      <c r="CN17" s="36">
        <f t="shared" si="25"/>
        <v>2.891321116934229</v>
      </c>
      <c r="CO17" s="36">
        <f t="shared" si="25"/>
        <v>3.1441849141796654</v>
      </c>
      <c r="CP17" s="36">
        <f t="shared" si="25"/>
        <v>2.9279755608893696</v>
      </c>
      <c r="CQ17" s="36">
        <f t="shared" si="25"/>
        <v>2.9846729426969558</v>
      </c>
      <c r="CR17" s="36">
        <f t="shared" si="25"/>
        <v>3.0118570360142627</v>
      </c>
      <c r="CS17" s="36">
        <f t="shared" si="25"/>
        <v>2.9964173656080488</v>
      </c>
      <c r="CT17" s="36">
        <f t="shared" si="25"/>
        <v>3.0466044507868677</v>
      </c>
      <c r="CU17" s="36">
        <f t="shared" si="25"/>
        <v>2.8818657140723678</v>
      </c>
      <c r="CV17" s="36">
        <f t="shared" si="25"/>
        <v>2.9070032648514799</v>
      </c>
      <c r="CW17" s="36">
        <f t="shared" si="25"/>
        <v>2.9029899675732587</v>
      </c>
      <c r="CX17" s="36">
        <f t="shared" si="25"/>
        <v>3.0350597142646407</v>
      </c>
      <c r="CY17" s="36">
        <f t="shared" si="25"/>
        <v>3.0017014983695809</v>
      </c>
      <c r="CZ17" s="36">
        <f t="shared" si="25"/>
        <v>3.0512268613736184</v>
      </c>
      <c r="DA17" s="36">
        <f t="shared" si="25"/>
        <v>2.9150959279737911</v>
      </c>
      <c r="DB17" s="36">
        <f t="shared" si="25"/>
        <v>2.9428477367843575</v>
      </c>
      <c r="DC17" s="36">
        <f t="shared" si="25"/>
        <v>2.7886528247436457</v>
      </c>
      <c r="DD17" s="36">
        <f t="shared" si="25"/>
        <v>2.9744642344508829</v>
      </c>
      <c r="DE17" s="36">
        <f t="shared" si="25"/>
        <v>2.8703518628322495</v>
      </c>
      <c r="DF17" s="36">
        <f t="shared" si="25"/>
        <v>2.896730108746933</v>
      </c>
      <c r="DG17" s="36">
        <f t="shared" si="25"/>
        <v>2.8723688268345704</v>
      </c>
      <c r="DH17" s="36">
        <f t="shared" si="25"/>
        <v>3.0654142885375313</v>
      </c>
      <c r="DI17" s="36">
        <f t="shared" si="25"/>
        <v>2.7711197201936431</v>
      </c>
      <c r="DJ17" s="36">
        <f t="shared" si="25"/>
        <v>2.9845462483164669</v>
      </c>
      <c r="DK17" s="36">
        <f t="shared" si="25"/>
        <v>2.9258561184649325</v>
      </c>
      <c r="DL17" s="36">
        <f t="shared" si="25"/>
        <v>3.0106683600673207</v>
      </c>
      <c r="DM17" s="36">
        <f t="shared" si="25"/>
        <v>2.9989060346811742</v>
      </c>
      <c r="DN17" s="36">
        <f t="shared" si="25"/>
        <v>2.9979912245082359</v>
      </c>
      <c r="DO17" s="36">
        <f t="shared" si="25"/>
        <v>2.9553871241444414</v>
      </c>
      <c r="DP17" s="36">
        <f t="shared" si="25"/>
        <v>2.8175101450032685</v>
      </c>
      <c r="DQ17" s="36">
        <f t="shared" si="25"/>
        <v>2.9248168004641215</v>
      </c>
      <c r="DR17" s="36">
        <f t="shared" si="25"/>
        <v>2.9662536393385013</v>
      </c>
      <c r="DS17" s="36">
        <f t="shared" si="25"/>
        <v>2.9615783085235359</v>
      </c>
      <c r="DT17" s="36">
        <f t="shared" si="25"/>
        <v>2.9900584162091617</v>
      </c>
      <c r="DU17" s="36">
        <f t="shared" si="25"/>
        <v>2.9227080916033135</v>
      </c>
      <c r="DV17" s="36">
        <f t="shared" si="25"/>
        <v>2.9486753443369071</v>
      </c>
      <c r="DW17" s="36">
        <f t="shared" si="25"/>
        <v>2.8840178449234877</v>
      </c>
      <c r="DX17" s="36">
        <f t="shared" si="25"/>
        <v>2.8908105699108706</v>
      </c>
      <c r="DY17" s="36">
        <f t="shared" si="25"/>
        <v>3.0596653006287129</v>
      </c>
      <c r="DZ17" s="36">
        <f t="shared" ref="DZ17:GK17" si="26">DZ16-DZ15</f>
        <v>3.0620613283436473</v>
      </c>
      <c r="EA17" s="36">
        <f t="shared" si="26"/>
        <v>3.2594102155077147</v>
      </c>
      <c r="EB17" s="36">
        <f t="shared" si="26"/>
        <v>3.1572470792444447</v>
      </c>
      <c r="EC17" s="36">
        <f t="shared" si="26"/>
        <v>3.0611466033903731</v>
      </c>
      <c r="ED17" s="36">
        <f t="shared" si="26"/>
        <v>3.0907517397922382</v>
      </c>
      <c r="EE17" s="36">
        <f t="shared" si="26"/>
        <v>3.0657579682470253</v>
      </c>
      <c r="EF17" s="36">
        <f t="shared" si="26"/>
        <v>3.1004472289937306</v>
      </c>
      <c r="EG17" s="36">
        <f t="shared" si="26"/>
        <v>3.1488896663880359</v>
      </c>
      <c r="EH17" s="36">
        <f t="shared" si="26"/>
        <v>2.9386376462410917</v>
      </c>
      <c r="EI17" s="36">
        <f t="shared" si="26"/>
        <v>3.2103632354210996</v>
      </c>
      <c r="EJ17" s="36">
        <f t="shared" si="26"/>
        <v>3.0456355537655559</v>
      </c>
      <c r="EK17" s="36">
        <f t="shared" si="26"/>
        <v>2.9606808184454483</v>
      </c>
      <c r="EL17" s="36">
        <f t="shared" si="26"/>
        <v>3.0583047997999024</v>
      </c>
      <c r="EM17" s="36">
        <f t="shared" si="26"/>
        <v>3.0613547151669218</v>
      </c>
      <c r="EN17" s="36">
        <f t="shared" si="26"/>
        <v>2.9538976795503871</v>
      </c>
      <c r="EO17" s="36">
        <f t="shared" si="26"/>
        <v>3.1772703184338917</v>
      </c>
      <c r="EP17" s="36">
        <f t="shared" si="26"/>
        <v>3.0484744821618488</v>
      </c>
      <c r="EQ17" s="36">
        <f t="shared" si="26"/>
        <v>3.0006516338364451</v>
      </c>
      <c r="ER17" s="36">
        <f t="shared" si="26"/>
        <v>3.0099226483022878</v>
      </c>
      <c r="ES17" s="36">
        <f t="shared" si="26"/>
        <v>2.8896611289487417</v>
      </c>
      <c r="ET17" s="36">
        <f t="shared" si="26"/>
        <v>2.8392618152912119</v>
      </c>
      <c r="EU17" s="36">
        <f t="shared" si="26"/>
        <v>2.8878748720070497</v>
      </c>
      <c r="EV17" s="36">
        <f t="shared" si="26"/>
        <v>2.9644006077659384</v>
      </c>
      <c r="EW17" s="36">
        <f t="shared" si="26"/>
        <v>3.012502299301679</v>
      </c>
      <c r="EX17" s="36">
        <f t="shared" si="26"/>
        <v>2.8499991632888078</v>
      </c>
      <c r="EY17" s="36">
        <f t="shared" si="26"/>
        <v>2.9651690281599432</v>
      </c>
      <c r="EZ17" s="36">
        <f t="shared" si="26"/>
        <v>2.926242783856142</v>
      </c>
      <c r="FA17" s="36">
        <f t="shared" si="26"/>
        <v>2.6703063644448006</v>
      </c>
      <c r="FB17" s="36">
        <f t="shared" si="26"/>
        <v>2.725419526421728</v>
      </c>
      <c r="FC17" s="36">
        <f t="shared" si="26"/>
        <v>2.8492250446726999</v>
      </c>
      <c r="FD17" s="36">
        <f t="shared" si="26"/>
        <v>2.7689046528791996</v>
      </c>
      <c r="FE17" s="36">
        <f t="shared" si="26"/>
        <v>2.9120398454978389</v>
      </c>
      <c r="FF17" s="36">
        <f t="shared" si="26"/>
        <v>3.0118557211046184</v>
      </c>
      <c r="FG17" s="36">
        <f t="shared" si="26"/>
        <v>2.9357625265864797</v>
      </c>
      <c r="FH17" s="36">
        <f t="shared" si="26"/>
        <v>2.8618485496015609</v>
      </c>
      <c r="FI17" s="36">
        <f t="shared" si="26"/>
        <v>2.9215595721860135</v>
      </c>
      <c r="FJ17" s="36">
        <f t="shared" si="26"/>
        <v>2.8628528991872066</v>
      </c>
      <c r="FK17" s="36">
        <f t="shared" si="26"/>
        <v>2.6320458800158475</v>
      </c>
      <c r="FL17" s="36">
        <f t="shared" si="26"/>
        <v>2.7947787842048619</v>
      </c>
      <c r="FM17" s="36">
        <f t="shared" si="26"/>
        <v>2.790912848334858</v>
      </c>
      <c r="FN17" s="36">
        <f t="shared" si="26"/>
        <v>2.8974261383328832</v>
      </c>
      <c r="FO17" s="36">
        <f t="shared" si="26"/>
        <v>2.8459618279903411</v>
      </c>
      <c r="FP17" s="36">
        <f t="shared" si="26"/>
        <v>2.8231305825744828</v>
      </c>
      <c r="FQ17" s="36">
        <f t="shared" si="26"/>
        <v>2.8377772064165114</v>
      </c>
      <c r="FR17" s="36">
        <f t="shared" si="26"/>
        <v>2.8821624197376048</v>
      </c>
      <c r="FS17" s="36">
        <f t="shared" si="26"/>
        <v>2.9232872037453852</v>
      </c>
      <c r="FT17" s="36">
        <f t="shared" si="26"/>
        <v>2.9671632190570829</v>
      </c>
      <c r="FU17" s="36">
        <f t="shared" si="26"/>
        <v>2.8964121205389421</v>
      </c>
      <c r="FV17" s="36">
        <f t="shared" si="26"/>
        <v>3.0280500524827589</v>
      </c>
      <c r="FW17" s="36">
        <f t="shared" si="26"/>
        <v>2.9772193478456765</v>
      </c>
      <c r="FX17" s="36">
        <f t="shared" si="26"/>
        <v>3.1560549549704913</v>
      </c>
      <c r="FY17" s="36">
        <f t="shared" si="26"/>
        <v>3.1449789306189473</v>
      </c>
      <c r="FZ17" s="36">
        <f t="shared" si="26"/>
        <v>3.2902360157525097</v>
      </c>
      <c r="GA17" s="36">
        <f t="shared" si="26"/>
        <v>3.2145083098007081</v>
      </c>
      <c r="GB17" s="36">
        <f t="shared" si="26"/>
        <v>3.3144754490709118</v>
      </c>
      <c r="GC17" s="36">
        <f t="shared" si="26"/>
        <v>3.3630829760656606</v>
      </c>
      <c r="GD17" s="36">
        <f t="shared" si="26"/>
        <v>3.3752511992139169</v>
      </c>
      <c r="GE17" s="36">
        <f t="shared" si="26"/>
        <v>3.3285169643761741</v>
      </c>
      <c r="GF17" s="36">
        <f t="shared" si="26"/>
        <v>3.3866201694534066</v>
      </c>
      <c r="GG17" s="36">
        <f t="shared" si="26"/>
        <v>3.1925508705727932</v>
      </c>
      <c r="GH17" s="36">
        <f t="shared" si="26"/>
        <v>3.3600492049814168</v>
      </c>
      <c r="GI17" s="36">
        <f t="shared" si="26"/>
        <v>3.3812914519827917</v>
      </c>
      <c r="GJ17" s="36">
        <f t="shared" si="26"/>
        <v>3.3806072478757105</v>
      </c>
      <c r="GK17" s="36">
        <f t="shared" si="26"/>
        <v>3.5003858699487793</v>
      </c>
      <c r="GL17" s="36">
        <f t="shared" ref="GL17:IW17" si="27">GL16-GL15</f>
        <v>3.3617522573734142</v>
      </c>
      <c r="GM17" s="36">
        <f t="shared" si="27"/>
        <v>3.4409563606970437</v>
      </c>
      <c r="GN17" s="36">
        <f t="shared" si="27"/>
        <v>3.3768864203801972</v>
      </c>
      <c r="GO17" s="36">
        <f t="shared" si="27"/>
        <v>3.3182463350792535</v>
      </c>
      <c r="GP17" s="36">
        <f t="shared" si="27"/>
        <v>3.2909792417304828</v>
      </c>
      <c r="GQ17" s="36">
        <f t="shared" si="27"/>
        <v>3.3551120274080795</v>
      </c>
      <c r="GR17" s="36">
        <f t="shared" si="27"/>
        <v>3.3451399770481007</v>
      </c>
      <c r="GS17" s="36">
        <f t="shared" si="27"/>
        <v>3.4118145839813305</v>
      </c>
      <c r="GT17" s="36">
        <f t="shared" si="27"/>
        <v>3.5422821639240709</v>
      </c>
      <c r="GU17" s="36">
        <f t="shared" si="27"/>
        <v>3.5609365346772552</v>
      </c>
      <c r="GV17" s="36">
        <f t="shared" si="27"/>
        <v>3.4790100023560324</v>
      </c>
      <c r="GW17" s="36">
        <f t="shared" si="27"/>
        <v>3.6421976359824164</v>
      </c>
      <c r="GX17" s="36">
        <f t="shared" si="27"/>
        <v>3.6812584082372606</v>
      </c>
      <c r="GY17" s="36">
        <f t="shared" si="27"/>
        <v>3.6425264693495727</v>
      </c>
      <c r="GZ17" s="36">
        <f t="shared" si="27"/>
        <v>3.7162619919238296</v>
      </c>
      <c r="HA17" s="36">
        <f t="shared" si="27"/>
        <v>3.7123870559200771</v>
      </c>
      <c r="HB17" s="36">
        <f t="shared" si="27"/>
        <v>3.5809883726499834</v>
      </c>
      <c r="HC17" s="36">
        <f t="shared" si="27"/>
        <v>3.7065346179867156</v>
      </c>
      <c r="HD17" s="36">
        <f t="shared" si="27"/>
        <v>3.7097569641736179</v>
      </c>
      <c r="HE17" s="36">
        <f t="shared" si="27"/>
        <v>3.6712503660432212</v>
      </c>
      <c r="HF17" s="36">
        <f t="shared" si="27"/>
        <v>3.5508555591975934</v>
      </c>
      <c r="HG17" s="36">
        <f t="shared" si="27"/>
        <v>3.6298756805728587</v>
      </c>
      <c r="HH17" s="36">
        <f t="shared" si="27"/>
        <v>3.7181100125880171</v>
      </c>
      <c r="HI17" s="36">
        <f t="shared" si="27"/>
        <v>3.6087054293789596</v>
      </c>
      <c r="HJ17" s="36">
        <f t="shared" si="27"/>
        <v>3.619381040532879</v>
      </c>
      <c r="HK17" s="36">
        <f t="shared" si="27"/>
        <v>3.608689349172284</v>
      </c>
      <c r="HL17" s="36">
        <f t="shared" si="27"/>
        <v>3.5915800872824644</v>
      </c>
      <c r="HM17" s="36">
        <f t="shared" si="27"/>
        <v>3.6653669129619875</v>
      </c>
      <c r="HN17" s="36">
        <f t="shared" si="27"/>
        <v>3.5943857845264162</v>
      </c>
      <c r="HO17" s="36">
        <f t="shared" si="27"/>
        <v>3.7283722753090007</v>
      </c>
      <c r="HP17" s="36">
        <f t="shared" si="27"/>
        <v>3.7059527442291138</v>
      </c>
      <c r="HQ17" s="36">
        <f t="shared" si="27"/>
        <v>3.9845986838186374</v>
      </c>
      <c r="HR17" s="36">
        <f t="shared" si="27"/>
        <v>3.8800100817626166</v>
      </c>
      <c r="HS17" s="36">
        <f t="shared" si="27"/>
        <v>3.726232968816225</v>
      </c>
      <c r="HT17" s="36">
        <f t="shared" si="27"/>
        <v>3.8878249957987761</v>
      </c>
      <c r="HU17" s="36">
        <f t="shared" si="27"/>
        <v>3.816515270376251</v>
      </c>
      <c r="HV17" s="36">
        <f t="shared" si="27"/>
        <v>3.7534638478401678</v>
      </c>
      <c r="HW17" s="36">
        <f t="shared" si="27"/>
        <v>3.8574594877773283</v>
      </c>
      <c r="HX17" s="36">
        <f t="shared" si="27"/>
        <v>3.8239999429423461</v>
      </c>
      <c r="HY17" s="36">
        <f t="shared" si="27"/>
        <v>3.6841639230371941</v>
      </c>
      <c r="HZ17" s="36">
        <f t="shared" si="27"/>
        <v>3.7868355505344331</v>
      </c>
      <c r="IA17" s="36">
        <f t="shared" si="27"/>
        <v>3.7523412050859735</v>
      </c>
      <c r="IB17" s="36">
        <f t="shared" si="27"/>
        <v>3.7236066739383267</v>
      </c>
      <c r="IC17" s="36">
        <f t="shared" si="27"/>
        <v>3.6027556232241711</v>
      </c>
      <c r="ID17" s="36">
        <f t="shared" si="27"/>
        <v>3.5143753388328118</v>
      </c>
      <c r="IE17" s="36">
        <f t="shared" si="27"/>
        <v>3.4848013710092784</v>
      </c>
      <c r="IF17" s="36">
        <f t="shared" si="27"/>
        <v>3.2966060111221918</v>
      </c>
      <c r="IG17" s="36">
        <f t="shared" si="27"/>
        <v>3.5446872600013535</v>
      </c>
      <c r="IH17" s="36">
        <f t="shared" si="27"/>
        <v>3.667663753599034</v>
      </c>
      <c r="II17" s="36">
        <f t="shared" si="27"/>
        <v>3.4740767862185082</v>
      </c>
      <c r="IJ17" s="36">
        <f t="shared" si="27"/>
        <v>3.5486765072524893</v>
      </c>
      <c r="IK17" s="36">
        <f t="shared" si="27"/>
        <v>3.6125478594780747</v>
      </c>
      <c r="IL17" s="36">
        <f t="shared" si="27"/>
        <v>3.7442028474935611</v>
      </c>
      <c r="IM17" s="36">
        <f t="shared" si="27"/>
        <v>3.597223697673873</v>
      </c>
      <c r="IN17" s="36">
        <f t="shared" si="27"/>
        <v>3.6170839620017405</v>
      </c>
      <c r="IO17" s="36">
        <f t="shared" si="27"/>
        <v>3.6916031351213823</v>
      </c>
      <c r="IP17" s="36">
        <f t="shared" si="27"/>
        <v>3.6954997387338162</v>
      </c>
      <c r="IQ17" s="36">
        <f t="shared" si="27"/>
        <v>3.7467160182115231</v>
      </c>
      <c r="IR17" s="36">
        <f t="shared" si="27"/>
        <v>3.781336310909464</v>
      </c>
      <c r="IS17" s="36">
        <f t="shared" si="27"/>
        <v>3.7322702122574336</v>
      </c>
      <c r="IT17" s="36">
        <f t="shared" si="27"/>
        <v>3.6294779049399919</v>
      </c>
      <c r="IU17" s="36">
        <f t="shared" si="27"/>
        <v>3.7500058432430121</v>
      </c>
      <c r="IV17" s="36">
        <f t="shared" si="27"/>
        <v>3.6911775502671098</v>
      </c>
      <c r="IW17" s="36">
        <f t="shared" si="27"/>
        <v>3.6164585364467783</v>
      </c>
      <c r="IX17" s="36">
        <f t="shared" ref="IX17:JB17" si="28">IX16-IX15</f>
        <v>3.467450403869484</v>
      </c>
      <c r="IY17" s="36">
        <f t="shared" si="28"/>
        <v>3.5514537453516528</v>
      </c>
      <c r="IZ17" s="36">
        <f t="shared" si="28"/>
        <v>3.5334810090848467</v>
      </c>
      <c r="JA17" s="36">
        <f t="shared" si="28"/>
        <v>3.4543725836945187</v>
      </c>
      <c r="JB17" s="36">
        <f t="shared" si="28"/>
        <v>3.4535174646217888</v>
      </c>
      <c r="JC17" s="36">
        <f>JC16-JC15</f>
        <v>3.4956776088917456</v>
      </c>
      <c r="JD17" s="36">
        <f t="shared" ref="JD17:JS17" si="29">JD16-JD15</f>
        <v>3.2681559163555018</v>
      </c>
      <c r="JE17" s="36">
        <f t="shared" si="29"/>
        <v>3.4311755158701009</v>
      </c>
      <c r="JF17" s="36">
        <f t="shared" si="29"/>
        <v>3.4571908489457375</v>
      </c>
      <c r="JG17" s="36">
        <f t="shared" si="29"/>
        <v>3.3802124194396725</v>
      </c>
      <c r="JH17" s="36">
        <f t="shared" si="29"/>
        <v>3.2964225465001178</v>
      </c>
      <c r="JI17" s="36">
        <f t="shared" si="29"/>
        <v>3.3527563298363461</v>
      </c>
      <c r="JJ17" s="36">
        <f t="shared" si="29"/>
        <v>3.4266081082511226</v>
      </c>
      <c r="JK17" s="36">
        <f t="shared" si="29"/>
        <v>3.2965298948772208</v>
      </c>
      <c r="JL17" s="36">
        <f t="shared" si="29"/>
        <v>3.3933542932033145</v>
      </c>
      <c r="JM17" s="36">
        <f t="shared" si="29"/>
        <v>3.3586124788198797</v>
      </c>
      <c r="JN17" s="36">
        <f t="shared" si="29"/>
        <v>3.4845156658249259</v>
      </c>
      <c r="JO17" s="36">
        <f t="shared" si="29"/>
        <v>3.3851355412980082</v>
      </c>
      <c r="JP17" s="36">
        <f t="shared" si="29"/>
        <v>3.3672256532136791</v>
      </c>
      <c r="JQ17" s="36">
        <f t="shared" si="29"/>
        <v>3.2637032144480891</v>
      </c>
      <c r="JR17" s="36">
        <f t="shared" si="29"/>
        <v>3.3028044674434769</v>
      </c>
      <c r="JS17" s="36">
        <f t="shared" si="29"/>
        <v>3.2198350083305325</v>
      </c>
    </row>
    <row r="19" spans="1:279" x14ac:dyDescent="0.25">
      <c r="A19" s="33" t="s">
        <v>565</v>
      </c>
      <c r="B19" s="37">
        <v>7</v>
      </c>
      <c r="C19" s="37">
        <v>6.9</v>
      </c>
      <c r="D19" s="37">
        <v>6.8</v>
      </c>
      <c r="E19" s="37">
        <v>6.7</v>
      </c>
      <c r="F19" s="37">
        <v>6.3</v>
      </c>
      <c r="G19" s="37">
        <v>6.4</v>
      </c>
      <c r="H19" s="37">
        <v>6.4</v>
      </c>
      <c r="I19" s="37">
        <v>6.3</v>
      </c>
      <c r="J19" s="37">
        <v>6.2</v>
      </c>
      <c r="K19" s="37">
        <v>6.1</v>
      </c>
      <c r="L19" s="37">
        <v>5.9</v>
      </c>
      <c r="M19" s="37">
        <v>5.7</v>
      </c>
      <c r="N19" s="37">
        <v>5.8</v>
      </c>
      <c r="O19" s="37">
        <v>5.7</v>
      </c>
      <c r="P19" s="37">
        <v>5.7</v>
      </c>
      <c r="Q19" s="37">
        <v>6</v>
      </c>
      <c r="R19" s="37">
        <v>5.9</v>
      </c>
      <c r="S19" s="37">
        <v>5.8</v>
      </c>
      <c r="T19" s="37">
        <v>6</v>
      </c>
      <c r="U19" s="37">
        <v>5.9</v>
      </c>
      <c r="V19" s="37">
        <v>5.8</v>
      </c>
      <c r="W19" s="37">
        <v>5.8</v>
      </c>
      <c r="X19" s="37">
        <v>5.8</v>
      </c>
      <c r="Y19" s="37">
        <v>5.9</v>
      </c>
      <c r="Z19" s="37">
        <v>5.9</v>
      </c>
      <c r="AA19" s="37">
        <v>5.8</v>
      </c>
      <c r="AB19" s="37">
        <v>5.8</v>
      </c>
      <c r="AC19" s="37">
        <v>5.8</v>
      </c>
      <c r="AD19" s="37">
        <v>5.8</v>
      </c>
      <c r="AE19" s="37">
        <v>5.5</v>
      </c>
      <c r="AF19" s="37">
        <v>5.7</v>
      </c>
      <c r="AG19" s="37">
        <v>5.4</v>
      </c>
      <c r="AH19" s="37">
        <v>5.4</v>
      </c>
      <c r="AI19" s="37">
        <v>5.4</v>
      </c>
      <c r="AJ19" s="37">
        <v>5.6</v>
      </c>
      <c r="AK19" s="37">
        <v>5.6</v>
      </c>
      <c r="AL19" s="37">
        <v>5.5</v>
      </c>
      <c r="AM19" s="37">
        <v>5.4</v>
      </c>
      <c r="AN19" s="37">
        <v>5.3</v>
      </c>
      <c r="AO19" s="37">
        <v>5.3</v>
      </c>
      <c r="AP19" s="37">
        <v>5.0999999999999996</v>
      </c>
      <c r="AQ19" s="37">
        <v>5.2</v>
      </c>
      <c r="AR19" s="37">
        <v>5</v>
      </c>
      <c r="AS19" s="37">
        <v>5</v>
      </c>
      <c r="AT19" s="37">
        <v>5</v>
      </c>
      <c r="AU19" s="37">
        <v>4.9000000000000004</v>
      </c>
      <c r="AV19" s="37">
        <v>4.8</v>
      </c>
      <c r="AW19" s="37">
        <v>4.9000000000000004</v>
      </c>
      <c r="AX19" s="37">
        <v>4.9000000000000004</v>
      </c>
      <c r="AY19" s="37">
        <v>4.8</v>
      </c>
      <c r="AZ19" s="37">
        <v>4.9000000000000004</v>
      </c>
      <c r="BA19" s="37">
        <v>4.5</v>
      </c>
      <c r="BB19" s="37">
        <v>4.5</v>
      </c>
      <c r="BC19" s="37">
        <v>4.7</v>
      </c>
      <c r="BD19" s="37">
        <v>4.8</v>
      </c>
      <c r="BE19" s="37">
        <v>4.5999999999999996</v>
      </c>
      <c r="BF19" s="37">
        <v>4.7</v>
      </c>
      <c r="BG19" s="37">
        <v>4.7</v>
      </c>
      <c r="BH19" s="37">
        <v>4.5999999999999996</v>
      </c>
      <c r="BI19" s="37">
        <v>4.5</v>
      </c>
      <c r="BJ19" s="37">
        <v>4.5</v>
      </c>
      <c r="BK19" s="37">
        <v>4.5999999999999996</v>
      </c>
      <c r="BL19" s="37">
        <v>4.4000000000000004</v>
      </c>
      <c r="BM19" s="37">
        <v>4.5</v>
      </c>
      <c r="BN19" s="37">
        <v>4.3</v>
      </c>
      <c r="BO19" s="37">
        <v>4.4000000000000004</v>
      </c>
      <c r="BP19" s="37">
        <v>4.5</v>
      </c>
      <c r="BQ19" s="37">
        <v>4.4000000000000004</v>
      </c>
      <c r="BR19" s="37">
        <v>4.4000000000000004</v>
      </c>
      <c r="BS19" s="37">
        <v>4.3</v>
      </c>
      <c r="BT19" s="37">
        <v>4.3</v>
      </c>
      <c r="BU19" s="37">
        <v>4.2</v>
      </c>
      <c r="BV19" s="37">
        <v>4.2</v>
      </c>
      <c r="BW19" s="37">
        <v>4.3</v>
      </c>
      <c r="BX19" s="37">
        <v>4.2</v>
      </c>
      <c r="BY19" s="37">
        <v>4.0999999999999996</v>
      </c>
      <c r="BZ19" s="37">
        <v>4.2</v>
      </c>
      <c r="CA19" s="37">
        <v>4.2</v>
      </c>
      <c r="CB19" s="37">
        <v>4.2</v>
      </c>
      <c r="CC19" s="37">
        <v>4.2</v>
      </c>
      <c r="CD19" s="37">
        <v>4.0999999999999996</v>
      </c>
      <c r="CE19" s="37">
        <v>4</v>
      </c>
      <c r="CF19" s="37">
        <v>4.0999999999999996</v>
      </c>
      <c r="CG19" s="37">
        <v>4.0999999999999996</v>
      </c>
      <c r="CH19" s="37">
        <v>4.4000000000000004</v>
      </c>
      <c r="CI19" s="37">
        <v>4.4000000000000004</v>
      </c>
      <c r="CJ19" s="37">
        <v>4.5</v>
      </c>
      <c r="CK19" s="37">
        <v>4.5999999999999996</v>
      </c>
      <c r="CL19" s="37">
        <v>4.5999999999999996</v>
      </c>
      <c r="CM19" s="37">
        <v>4.7</v>
      </c>
      <c r="CN19" s="37">
        <v>4.8</v>
      </c>
      <c r="CO19" s="37">
        <v>5.0999999999999996</v>
      </c>
      <c r="CP19" s="37">
        <v>5.0999999999999996</v>
      </c>
      <c r="CQ19" s="37">
        <v>5.6</v>
      </c>
      <c r="CR19" s="37">
        <v>5.8</v>
      </c>
      <c r="CS19" s="37">
        <v>5.9</v>
      </c>
      <c r="CT19" s="37">
        <v>5.9</v>
      </c>
      <c r="CU19" s="37">
        <v>5.9</v>
      </c>
      <c r="CV19" s="37">
        <v>6</v>
      </c>
      <c r="CW19" s="37">
        <v>6.1</v>
      </c>
      <c r="CX19" s="37">
        <v>6.1</v>
      </c>
      <c r="CY19" s="37">
        <v>6</v>
      </c>
      <c r="CZ19" s="37">
        <v>6.1</v>
      </c>
      <c r="DA19" s="37">
        <v>6</v>
      </c>
      <c r="DB19" s="37">
        <v>5.9</v>
      </c>
      <c r="DC19" s="37">
        <v>5.9</v>
      </c>
      <c r="DD19" s="37">
        <v>6.1</v>
      </c>
      <c r="DE19" s="37">
        <v>6.2</v>
      </c>
      <c r="DF19" s="37">
        <v>6.1</v>
      </c>
      <c r="DG19" s="37">
        <v>6.2</v>
      </c>
      <c r="DH19" s="37">
        <v>6.2</v>
      </c>
      <c r="DI19" s="37">
        <v>6.3</v>
      </c>
      <c r="DJ19" s="37">
        <v>6.4</v>
      </c>
      <c r="DK19" s="37">
        <v>6.6</v>
      </c>
      <c r="DL19" s="37">
        <v>6.5</v>
      </c>
      <c r="DM19" s="37">
        <v>6.4</v>
      </c>
      <c r="DN19" s="37">
        <v>6.3</v>
      </c>
      <c r="DO19" s="37">
        <v>6.2</v>
      </c>
      <c r="DP19" s="37">
        <v>6.1</v>
      </c>
      <c r="DQ19" s="37">
        <v>5.9</v>
      </c>
      <c r="DR19" s="37">
        <v>6</v>
      </c>
      <c r="DS19" s="37">
        <v>5.9</v>
      </c>
      <c r="DT19" s="37">
        <v>6.1</v>
      </c>
      <c r="DU19" s="37">
        <v>5.9</v>
      </c>
      <c r="DV19" s="37">
        <v>5.9</v>
      </c>
      <c r="DW19" s="37">
        <v>5.9</v>
      </c>
      <c r="DX19" s="37">
        <v>5.8</v>
      </c>
      <c r="DY19" s="37">
        <v>5.8</v>
      </c>
      <c r="DZ19" s="37">
        <v>5.6</v>
      </c>
      <c r="EA19" s="37">
        <v>5.7</v>
      </c>
      <c r="EB19" s="37">
        <v>5.6</v>
      </c>
      <c r="EC19" s="37">
        <v>5.6</v>
      </c>
      <c r="ED19" s="37">
        <v>5.6</v>
      </c>
      <c r="EE19" s="37">
        <v>5.7</v>
      </c>
      <c r="EF19" s="37">
        <v>5.5</v>
      </c>
      <c r="EG19" s="37">
        <v>5.4</v>
      </c>
      <c r="EH19" s="37">
        <v>5.4</v>
      </c>
      <c r="EI19" s="37">
        <v>5.3</v>
      </c>
      <c r="EJ19" s="37">
        <v>5.3</v>
      </c>
      <c r="EK19" s="37">
        <v>5.0999999999999996</v>
      </c>
      <c r="EL19" s="37">
        <v>5.3</v>
      </c>
      <c r="EM19" s="37">
        <v>5.2</v>
      </c>
      <c r="EN19" s="37">
        <v>5.3</v>
      </c>
      <c r="EO19" s="37">
        <v>5.0999999999999996</v>
      </c>
      <c r="EP19" s="37">
        <v>5</v>
      </c>
      <c r="EQ19" s="37">
        <v>5</v>
      </c>
      <c r="ER19" s="37">
        <v>5</v>
      </c>
      <c r="ES19" s="37">
        <v>5</v>
      </c>
      <c r="ET19" s="37">
        <v>4.8</v>
      </c>
      <c r="EU19" s="37">
        <v>4.9000000000000004</v>
      </c>
      <c r="EV19" s="37">
        <v>5</v>
      </c>
      <c r="EW19" s="37">
        <v>5</v>
      </c>
      <c r="EX19" s="37">
        <v>4.7</v>
      </c>
      <c r="EY19" s="37">
        <v>4.5999999999999996</v>
      </c>
      <c r="EZ19" s="37">
        <v>4.7</v>
      </c>
      <c r="FA19" s="37">
        <v>4.5999999999999996</v>
      </c>
      <c r="FB19" s="37">
        <v>4.9000000000000004</v>
      </c>
      <c r="FC19" s="37">
        <v>4.8</v>
      </c>
      <c r="FD19" s="37">
        <v>4.5999999999999996</v>
      </c>
      <c r="FE19" s="37">
        <v>4.7</v>
      </c>
      <c r="FF19" s="37">
        <v>4.7</v>
      </c>
      <c r="FG19" s="37">
        <v>4.8</v>
      </c>
      <c r="FH19" s="37">
        <v>4.9000000000000004</v>
      </c>
      <c r="FI19" s="37">
        <v>4.9000000000000004</v>
      </c>
      <c r="FJ19" s="37">
        <v>4.8</v>
      </c>
      <c r="FK19" s="37">
        <v>4.9000000000000004</v>
      </c>
      <c r="FL19" s="37">
        <v>4.9000000000000004</v>
      </c>
      <c r="FM19" s="37">
        <v>5.2</v>
      </c>
      <c r="FN19" s="37">
        <v>5.3</v>
      </c>
      <c r="FO19" s="37">
        <v>5.0999999999999996</v>
      </c>
      <c r="FP19" s="37">
        <v>5.3</v>
      </c>
      <c r="FQ19" s="37">
        <v>5.2</v>
      </c>
      <c r="FR19" s="37">
        <v>5.7</v>
      </c>
      <c r="FS19" s="37">
        <v>5.8</v>
      </c>
      <c r="FT19" s="37">
        <v>6.1</v>
      </c>
      <c r="FU19" s="37">
        <v>6.3</v>
      </c>
      <c r="FV19" s="37">
        <v>6.4</v>
      </c>
      <c r="FW19" s="37">
        <v>6.8</v>
      </c>
      <c r="FX19" s="37">
        <v>7.2</v>
      </c>
      <c r="FY19" s="37">
        <v>7.7</v>
      </c>
      <c r="FZ19" s="37">
        <v>8.3000000000000007</v>
      </c>
      <c r="GA19" s="37">
        <v>8.8000000000000007</v>
      </c>
      <c r="GB19" s="37">
        <v>9.1</v>
      </c>
      <c r="GC19" s="37">
        <v>9.4</v>
      </c>
      <c r="GD19" s="37">
        <v>9.8000000000000007</v>
      </c>
      <c r="GE19" s="37">
        <v>10</v>
      </c>
      <c r="GF19" s="37">
        <v>9.9</v>
      </c>
      <c r="GG19" s="37">
        <v>10</v>
      </c>
      <c r="GH19" s="37">
        <v>10.199999999999999</v>
      </c>
      <c r="GI19" s="37">
        <v>10.5</v>
      </c>
      <c r="GJ19" s="37">
        <v>10.4</v>
      </c>
      <c r="GK19" s="37">
        <v>10.4</v>
      </c>
      <c r="GL19" s="37">
        <v>10.4</v>
      </c>
      <c r="GM19" s="37">
        <v>10.5</v>
      </c>
      <c r="GN19" s="37">
        <v>10.5</v>
      </c>
      <c r="GO19" s="37">
        <v>10.6</v>
      </c>
      <c r="GP19" s="37">
        <v>10.3</v>
      </c>
      <c r="GQ19" s="37">
        <v>10.1</v>
      </c>
      <c r="GR19" s="37">
        <v>10.1</v>
      </c>
      <c r="GS19" s="37">
        <v>10.199999999999999</v>
      </c>
      <c r="GT19" s="37">
        <v>10.199999999999999</v>
      </c>
      <c r="GU19" s="37">
        <v>10.199999999999999</v>
      </c>
      <c r="GV19" s="37">
        <v>10.5</v>
      </c>
      <c r="GW19" s="37">
        <v>10.1</v>
      </c>
      <c r="GX19" s="37">
        <v>9.6999999999999993</v>
      </c>
      <c r="GY19" s="37">
        <v>9.6</v>
      </c>
      <c r="GZ19" s="37">
        <v>9.5</v>
      </c>
      <c r="HA19" s="37">
        <v>9.6999999999999993</v>
      </c>
      <c r="HB19" s="37">
        <v>9.5</v>
      </c>
      <c r="HC19" s="37">
        <v>9.6999999999999993</v>
      </c>
      <c r="HD19" s="37">
        <v>9.6</v>
      </c>
      <c r="HE19" s="37">
        <v>9.6</v>
      </c>
      <c r="HF19" s="37">
        <v>9.6999999999999993</v>
      </c>
      <c r="HG19" s="37">
        <v>9.4</v>
      </c>
      <c r="HH19" s="37">
        <v>9.3000000000000007</v>
      </c>
      <c r="HI19" s="37">
        <v>9.1</v>
      </c>
      <c r="HJ19" s="37">
        <v>8.9</v>
      </c>
      <c r="HK19" s="37">
        <v>8.9</v>
      </c>
      <c r="HL19" s="37">
        <v>8.6999999999999993</v>
      </c>
      <c r="HM19" s="37">
        <v>8.8000000000000007</v>
      </c>
      <c r="HN19" s="37">
        <v>8.6999999999999993</v>
      </c>
      <c r="HO19" s="37">
        <v>8.6999999999999993</v>
      </c>
      <c r="HP19" s="37">
        <v>8.6999999999999993</v>
      </c>
      <c r="HQ19" s="37">
        <v>8.6</v>
      </c>
      <c r="HR19" s="37">
        <v>8.3000000000000007</v>
      </c>
      <c r="HS19" s="37">
        <v>8.3000000000000007</v>
      </c>
      <c r="HT19" s="37">
        <v>8.3000000000000007</v>
      </c>
      <c r="HU19" s="37">
        <v>8.5</v>
      </c>
      <c r="HV19" s="37">
        <v>8.5</v>
      </c>
      <c r="HW19" s="37">
        <v>8.1999999999999993</v>
      </c>
      <c r="HX19" s="37">
        <v>8</v>
      </c>
      <c r="HY19" s="37">
        <v>8.1</v>
      </c>
      <c r="HZ19" s="37">
        <v>8</v>
      </c>
      <c r="IA19" s="37">
        <v>8.1</v>
      </c>
      <c r="IB19" s="37">
        <v>7.9</v>
      </c>
      <c r="IC19" s="37">
        <v>7.8</v>
      </c>
      <c r="ID19" s="37">
        <v>7.7</v>
      </c>
      <c r="IE19" s="37">
        <v>7.7</v>
      </c>
      <c r="IF19" s="37">
        <v>7.4</v>
      </c>
      <c r="IG19" s="37">
        <v>7.3</v>
      </c>
      <c r="IH19" s="37">
        <v>7.1</v>
      </c>
      <c r="II19" s="37">
        <v>7.1</v>
      </c>
      <c r="IJ19" s="37">
        <v>7.1</v>
      </c>
      <c r="IK19" s="37">
        <v>6.7</v>
      </c>
      <c r="IL19" s="37">
        <v>6.7</v>
      </c>
      <c r="IM19" s="37">
        <v>6.5</v>
      </c>
      <c r="IN19" s="37">
        <v>6.6</v>
      </c>
      <c r="IO19" s="37">
        <v>6.6</v>
      </c>
      <c r="IP19" s="37">
        <v>6.3</v>
      </c>
      <c r="IQ19" s="37">
        <v>6.2</v>
      </c>
      <c r="IR19" s="37">
        <v>6.2</v>
      </c>
      <c r="IS19" s="37">
        <v>6</v>
      </c>
      <c r="IT19" s="37">
        <v>6.1</v>
      </c>
      <c r="IU19" s="37">
        <v>6</v>
      </c>
      <c r="IV19" s="37">
        <v>5.9</v>
      </c>
      <c r="IW19" s="37">
        <v>5.9</v>
      </c>
      <c r="IX19" s="37">
        <v>5.8</v>
      </c>
      <c r="IY19" s="37">
        <v>5.6</v>
      </c>
      <c r="IZ19" s="37">
        <v>5.6</v>
      </c>
      <c r="JA19" s="37">
        <v>5.5</v>
      </c>
      <c r="JB19" s="37">
        <v>5.4</v>
      </c>
      <c r="JC19" s="37">
        <v>5.4</v>
      </c>
      <c r="JD19" s="37">
        <v>5.4</v>
      </c>
      <c r="JE19" s="37">
        <v>5.4</v>
      </c>
      <c r="JF19" s="37">
        <v>5.3</v>
      </c>
      <c r="JG19" s="37">
        <v>5.3</v>
      </c>
      <c r="JH19" s="37">
        <v>5.4</v>
      </c>
      <c r="JI19" s="37">
        <v>5.3</v>
      </c>
      <c r="JJ19" s="37">
        <v>5</v>
      </c>
      <c r="JK19" s="37">
        <v>5.2</v>
      </c>
      <c r="JL19" s="37">
        <v>5.2</v>
      </c>
      <c r="JM19" s="37">
        <v>5.3</v>
      </c>
      <c r="JN19" s="37">
        <v>5.3</v>
      </c>
      <c r="JO19" s="37">
        <v>5.0999999999999996</v>
      </c>
      <c r="JP19" s="37">
        <v>5</v>
      </c>
      <c r="JQ19" s="37">
        <v>5</v>
      </c>
      <c r="JR19" s="37">
        <v>5.0999999999999996</v>
      </c>
      <c r="JS19" s="37">
        <v>5</v>
      </c>
    </row>
    <row r="20" spans="1:279" x14ac:dyDescent="0.25">
      <c r="A20" s="33" t="s">
        <v>566</v>
      </c>
      <c r="B20" s="37">
        <v>8.1</v>
      </c>
      <c r="C20" s="37">
        <v>7.9</v>
      </c>
      <c r="D20" s="37">
        <v>7.7</v>
      </c>
      <c r="E20" s="37">
        <v>7.6</v>
      </c>
      <c r="F20" s="37">
        <v>7.2</v>
      </c>
      <c r="G20" s="37">
        <v>7.3</v>
      </c>
      <c r="H20" s="37">
        <v>7.3</v>
      </c>
      <c r="I20" s="37">
        <v>7.2</v>
      </c>
      <c r="J20" s="37">
        <v>7.1</v>
      </c>
      <c r="K20" s="37">
        <v>6.9</v>
      </c>
      <c r="L20" s="37">
        <v>6.7</v>
      </c>
      <c r="M20" s="37">
        <v>6.7</v>
      </c>
      <c r="N20" s="37">
        <v>6.8</v>
      </c>
      <c r="O20" s="37">
        <v>6.6</v>
      </c>
      <c r="P20" s="37">
        <v>6.6</v>
      </c>
      <c r="Q20" s="37">
        <v>6.7</v>
      </c>
      <c r="R20" s="37">
        <v>6.6</v>
      </c>
      <c r="S20" s="37">
        <v>6.7</v>
      </c>
      <c r="T20" s="37">
        <v>6.7</v>
      </c>
      <c r="U20" s="37">
        <v>6.7</v>
      </c>
      <c r="V20" s="37">
        <v>6.7</v>
      </c>
      <c r="W20" s="37">
        <v>6.6</v>
      </c>
      <c r="X20" s="37">
        <v>6.6</v>
      </c>
      <c r="Y20" s="37">
        <v>6.7</v>
      </c>
      <c r="Z20" s="37">
        <v>6.8</v>
      </c>
      <c r="AA20" s="37">
        <v>6.7</v>
      </c>
      <c r="AB20" s="37">
        <v>6.6</v>
      </c>
      <c r="AC20" s="37">
        <v>6.6</v>
      </c>
      <c r="AD20" s="37">
        <v>6.5</v>
      </c>
      <c r="AE20" s="37">
        <v>6.4</v>
      </c>
      <c r="AF20" s="37">
        <v>6.5</v>
      </c>
      <c r="AG20" s="37">
        <v>6.1</v>
      </c>
      <c r="AH20" s="37">
        <v>6.2</v>
      </c>
      <c r="AI20" s="37">
        <v>6.2</v>
      </c>
      <c r="AJ20" s="37">
        <v>6.4</v>
      </c>
      <c r="AK20" s="37">
        <v>6.3</v>
      </c>
      <c r="AL20" s="37">
        <v>6.4</v>
      </c>
      <c r="AM20" s="37">
        <v>6.3</v>
      </c>
      <c r="AN20" s="37">
        <v>6.1</v>
      </c>
      <c r="AO20" s="37">
        <v>6</v>
      </c>
      <c r="AP20" s="37">
        <v>5.8</v>
      </c>
      <c r="AQ20" s="37">
        <v>5.9</v>
      </c>
      <c r="AR20" s="37">
        <v>5.7</v>
      </c>
      <c r="AS20" s="37">
        <v>5.7</v>
      </c>
      <c r="AT20" s="37">
        <v>5.8</v>
      </c>
      <c r="AU20" s="37">
        <v>5.6</v>
      </c>
      <c r="AV20" s="37">
        <v>5.5</v>
      </c>
      <c r="AW20" s="37">
        <v>5.7</v>
      </c>
      <c r="AX20" s="37">
        <v>5.6</v>
      </c>
      <c r="AY20" s="37">
        <v>5.6</v>
      </c>
      <c r="AZ20" s="37">
        <v>5.6</v>
      </c>
      <c r="BA20" s="37">
        <v>5.2</v>
      </c>
      <c r="BB20" s="37">
        <v>5.2</v>
      </c>
      <c r="BC20" s="37">
        <v>5.3</v>
      </c>
      <c r="BD20" s="37">
        <v>5.4</v>
      </c>
      <c r="BE20" s="37">
        <v>5.3</v>
      </c>
      <c r="BF20" s="37">
        <v>5.4</v>
      </c>
      <c r="BG20" s="37">
        <v>5.3</v>
      </c>
      <c r="BH20" s="37">
        <v>5.2</v>
      </c>
      <c r="BI20" s="37">
        <v>5.0999999999999996</v>
      </c>
      <c r="BJ20" s="37">
        <v>5.2</v>
      </c>
      <c r="BK20" s="37">
        <v>5.3</v>
      </c>
      <c r="BL20" s="37">
        <v>5</v>
      </c>
      <c r="BM20" s="37">
        <v>5.2</v>
      </c>
      <c r="BN20" s="37">
        <v>5</v>
      </c>
      <c r="BO20" s="37">
        <v>5.0999999999999996</v>
      </c>
      <c r="BP20" s="37">
        <v>5.0999999999999996</v>
      </c>
      <c r="BQ20" s="37">
        <v>5</v>
      </c>
      <c r="BR20" s="37">
        <v>5</v>
      </c>
      <c r="BS20" s="37">
        <v>4.9000000000000004</v>
      </c>
      <c r="BT20" s="37">
        <v>4.8</v>
      </c>
      <c r="BU20" s="37">
        <v>4.8</v>
      </c>
      <c r="BV20" s="37">
        <v>4.8</v>
      </c>
      <c r="BW20" s="37">
        <v>5</v>
      </c>
      <c r="BX20" s="37">
        <v>4.8</v>
      </c>
      <c r="BY20" s="37">
        <v>4.7</v>
      </c>
      <c r="BZ20" s="37">
        <v>4.8</v>
      </c>
      <c r="CA20" s="37">
        <v>4.7</v>
      </c>
      <c r="CB20" s="37">
        <v>4.8</v>
      </c>
      <c r="CC20" s="37">
        <v>4.8</v>
      </c>
      <c r="CD20" s="37">
        <v>4.7</v>
      </c>
      <c r="CE20" s="37">
        <v>4.5999999999999996</v>
      </c>
      <c r="CF20" s="37">
        <v>4.7</v>
      </c>
      <c r="CG20" s="37">
        <v>4.7</v>
      </c>
      <c r="CH20" s="37">
        <v>5</v>
      </c>
      <c r="CI20" s="37">
        <v>5.0999999999999996</v>
      </c>
      <c r="CJ20" s="37">
        <v>5</v>
      </c>
      <c r="CK20" s="37">
        <v>5.0999999999999996</v>
      </c>
      <c r="CL20" s="37">
        <v>5.0999999999999996</v>
      </c>
      <c r="CM20" s="37">
        <v>5.3</v>
      </c>
      <c r="CN20" s="37">
        <v>5.4</v>
      </c>
      <c r="CO20" s="37">
        <v>5.8</v>
      </c>
      <c r="CP20" s="37">
        <v>5.8</v>
      </c>
      <c r="CQ20" s="37">
        <v>6.2</v>
      </c>
      <c r="CR20" s="37">
        <v>6.4</v>
      </c>
      <c r="CS20" s="37">
        <v>6.6</v>
      </c>
      <c r="CT20" s="37">
        <v>6.7</v>
      </c>
      <c r="CU20" s="37">
        <v>6.6</v>
      </c>
      <c r="CV20" s="37">
        <v>6.6</v>
      </c>
      <c r="CW20" s="37">
        <v>6.8</v>
      </c>
      <c r="CX20" s="37">
        <v>6.7</v>
      </c>
      <c r="CY20" s="37">
        <v>6.7</v>
      </c>
      <c r="CZ20" s="37">
        <v>6.8</v>
      </c>
      <c r="DA20" s="37">
        <v>6.7</v>
      </c>
      <c r="DB20" s="37">
        <v>6.6</v>
      </c>
      <c r="DC20" s="37">
        <v>6.6</v>
      </c>
      <c r="DD20" s="37">
        <v>6.8</v>
      </c>
      <c r="DE20" s="37">
        <v>6.9</v>
      </c>
      <c r="DF20" s="37">
        <v>6.9</v>
      </c>
      <c r="DG20" s="37">
        <v>6.9</v>
      </c>
      <c r="DH20" s="37">
        <v>6.9</v>
      </c>
      <c r="DI20" s="37">
        <v>6.9</v>
      </c>
      <c r="DJ20" s="37">
        <v>7</v>
      </c>
      <c r="DK20" s="37">
        <v>7.2</v>
      </c>
      <c r="DL20" s="37">
        <v>7.1</v>
      </c>
      <c r="DM20" s="37">
        <v>7.1</v>
      </c>
      <c r="DN20" s="37">
        <v>7.1</v>
      </c>
      <c r="DO20" s="37">
        <v>7</v>
      </c>
      <c r="DP20" s="37">
        <v>6.8</v>
      </c>
      <c r="DQ20" s="37">
        <v>6.6</v>
      </c>
      <c r="DR20" s="37">
        <v>6.8</v>
      </c>
      <c r="DS20" s="37">
        <v>6.6</v>
      </c>
      <c r="DT20" s="37">
        <v>6.8</v>
      </c>
      <c r="DU20" s="37">
        <v>6.5</v>
      </c>
      <c r="DV20" s="37">
        <v>6.6</v>
      </c>
      <c r="DW20" s="37">
        <v>6.6</v>
      </c>
      <c r="DX20" s="37">
        <v>6.5</v>
      </c>
      <c r="DY20" s="37">
        <v>6.4</v>
      </c>
      <c r="DZ20" s="37">
        <v>6.4</v>
      </c>
      <c r="EA20" s="37">
        <v>6.5</v>
      </c>
      <c r="EB20" s="37">
        <v>6.3</v>
      </c>
      <c r="EC20" s="37">
        <v>6.3</v>
      </c>
      <c r="ED20" s="37">
        <v>6.4</v>
      </c>
      <c r="EE20" s="37">
        <v>6.4</v>
      </c>
      <c r="EF20" s="37">
        <v>6.2</v>
      </c>
      <c r="EG20" s="37">
        <v>6.1</v>
      </c>
      <c r="EH20" s="37">
        <v>6</v>
      </c>
      <c r="EI20" s="37">
        <v>6</v>
      </c>
      <c r="EJ20" s="37">
        <v>5.9</v>
      </c>
      <c r="EK20" s="37">
        <v>5.9</v>
      </c>
      <c r="EL20" s="37">
        <v>5.9</v>
      </c>
      <c r="EM20" s="37">
        <v>5.9</v>
      </c>
      <c r="EN20" s="37">
        <v>5.9</v>
      </c>
      <c r="EO20" s="37">
        <v>5.8</v>
      </c>
      <c r="EP20" s="37">
        <v>5.7</v>
      </c>
      <c r="EQ20" s="37">
        <v>5.7</v>
      </c>
      <c r="ER20" s="37">
        <v>5.6</v>
      </c>
      <c r="ES20" s="37">
        <v>5.5</v>
      </c>
      <c r="ET20" s="37">
        <v>5.5</v>
      </c>
      <c r="EU20" s="37">
        <v>5.6</v>
      </c>
      <c r="EV20" s="37">
        <v>5.7</v>
      </c>
      <c r="EW20" s="37">
        <v>5.7</v>
      </c>
      <c r="EX20" s="37">
        <v>5.3</v>
      </c>
      <c r="EY20" s="37">
        <v>5.3</v>
      </c>
      <c r="EZ20" s="37">
        <v>5.4</v>
      </c>
      <c r="FA20" s="37">
        <v>5.2</v>
      </c>
      <c r="FB20" s="37">
        <v>5.6</v>
      </c>
      <c r="FC20" s="37">
        <v>5.4</v>
      </c>
      <c r="FD20" s="37">
        <v>5.3</v>
      </c>
      <c r="FE20" s="37">
        <v>5.4</v>
      </c>
      <c r="FF20" s="37">
        <v>5.3</v>
      </c>
      <c r="FG20" s="37">
        <v>5.5</v>
      </c>
      <c r="FH20" s="37">
        <v>5.5</v>
      </c>
      <c r="FI20" s="37">
        <v>5.5</v>
      </c>
      <c r="FJ20" s="37">
        <v>5.5</v>
      </c>
      <c r="FK20" s="37">
        <v>5.6</v>
      </c>
      <c r="FL20" s="37">
        <v>5.5</v>
      </c>
      <c r="FM20" s="37">
        <v>5.8</v>
      </c>
      <c r="FN20" s="37">
        <v>6</v>
      </c>
      <c r="FO20" s="37">
        <v>5.9</v>
      </c>
      <c r="FP20" s="37">
        <v>5.9</v>
      </c>
      <c r="FQ20" s="37">
        <v>5.8</v>
      </c>
      <c r="FR20" s="37">
        <v>6.3</v>
      </c>
      <c r="FS20" s="37">
        <v>6.5</v>
      </c>
      <c r="FT20" s="37">
        <v>6.7</v>
      </c>
      <c r="FU20" s="37">
        <v>7.1</v>
      </c>
      <c r="FV20" s="37">
        <v>7.1</v>
      </c>
      <c r="FW20" s="37">
        <v>7.5</v>
      </c>
      <c r="FX20" s="37">
        <v>8</v>
      </c>
      <c r="FY20" s="37">
        <v>8.4</v>
      </c>
      <c r="FZ20" s="37">
        <v>9.1</v>
      </c>
      <c r="GA20" s="37">
        <v>9.5</v>
      </c>
      <c r="GB20" s="37">
        <v>9.9</v>
      </c>
      <c r="GC20" s="37">
        <v>10.199999999999999</v>
      </c>
      <c r="GD20" s="37">
        <v>10.6</v>
      </c>
      <c r="GE20" s="37">
        <v>10.8</v>
      </c>
      <c r="GF20" s="37">
        <v>10.8</v>
      </c>
      <c r="GG20" s="37">
        <v>10.9</v>
      </c>
      <c r="GH20" s="37">
        <v>11</v>
      </c>
      <c r="GI20" s="37">
        <v>11.4</v>
      </c>
      <c r="GJ20" s="37">
        <v>11.2</v>
      </c>
      <c r="GK20" s="37">
        <v>11.3</v>
      </c>
      <c r="GL20" s="37">
        <v>11.3</v>
      </c>
      <c r="GM20" s="37">
        <v>11.3</v>
      </c>
      <c r="GN20" s="37">
        <v>11.2</v>
      </c>
      <c r="GO20" s="37">
        <v>11.3</v>
      </c>
      <c r="GP20" s="37">
        <v>10.9</v>
      </c>
      <c r="GQ20" s="37">
        <v>10.9</v>
      </c>
      <c r="GR20" s="37">
        <v>11</v>
      </c>
      <c r="GS20" s="37">
        <v>10.9</v>
      </c>
      <c r="GT20" s="37">
        <v>10.9</v>
      </c>
      <c r="GU20" s="37">
        <v>11</v>
      </c>
      <c r="GV20" s="37">
        <v>11.2</v>
      </c>
      <c r="GW20" s="37">
        <v>10.9</v>
      </c>
      <c r="GX20" s="37">
        <v>10.8</v>
      </c>
      <c r="GY20" s="37">
        <v>10.6</v>
      </c>
      <c r="GZ20" s="37">
        <v>10.4</v>
      </c>
      <c r="HA20" s="37">
        <v>10.5</v>
      </c>
      <c r="HB20" s="37">
        <v>10.3</v>
      </c>
      <c r="HC20" s="37">
        <v>10.7</v>
      </c>
      <c r="HD20" s="37">
        <v>10.6</v>
      </c>
      <c r="HE20" s="37">
        <v>10.5</v>
      </c>
      <c r="HF20" s="37">
        <v>10.5</v>
      </c>
      <c r="HG20" s="37">
        <v>10.3</v>
      </c>
      <c r="HH20" s="37">
        <v>10.1</v>
      </c>
      <c r="HI20" s="37">
        <v>10</v>
      </c>
      <c r="HJ20" s="37">
        <v>9.9</v>
      </c>
      <c r="HK20" s="37">
        <v>9.8000000000000007</v>
      </c>
      <c r="HL20" s="37">
        <v>9.6</v>
      </c>
      <c r="HM20" s="37">
        <v>9.6</v>
      </c>
      <c r="HN20" s="37">
        <v>9.6</v>
      </c>
      <c r="HO20" s="37">
        <v>9.6</v>
      </c>
      <c r="HP20" s="37">
        <v>9.6</v>
      </c>
      <c r="HQ20" s="37">
        <v>9.6</v>
      </c>
      <c r="HR20" s="37">
        <v>9.3000000000000007</v>
      </c>
      <c r="HS20" s="37">
        <v>9.1999999999999993</v>
      </c>
      <c r="HT20" s="37">
        <v>9.1999999999999993</v>
      </c>
      <c r="HU20" s="37">
        <v>9.4</v>
      </c>
      <c r="HV20" s="37">
        <v>9.4</v>
      </c>
      <c r="HW20" s="37">
        <v>9.1999999999999993</v>
      </c>
      <c r="HX20" s="37">
        <v>8.9</v>
      </c>
      <c r="HY20" s="37">
        <v>8.9</v>
      </c>
      <c r="HZ20" s="37">
        <v>8.8000000000000007</v>
      </c>
      <c r="IA20" s="37">
        <v>9</v>
      </c>
      <c r="IB20" s="37">
        <v>8.6999999999999993</v>
      </c>
      <c r="IC20" s="37">
        <v>8.6</v>
      </c>
      <c r="ID20" s="37">
        <v>8.6</v>
      </c>
      <c r="IE20" s="37">
        <v>8.5</v>
      </c>
      <c r="IF20" s="37">
        <v>8.1999999999999993</v>
      </c>
      <c r="IG20" s="37">
        <v>8.1</v>
      </c>
      <c r="IH20" s="37">
        <v>8.1</v>
      </c>
      <c r="II20" s="37">
        <v>8</v>
      </c>
      <c r="IJ20" s="37">
        <v>7.9</v>
      </c>
      <c r="IK20" s="37">
        <v>7.5</v>
      </c>
      <c r="IL20" s="37">
        <v>7.5</v>
      </c>
      <c r="IM20" s="37">
        <v>7.3</v>
      </c>
      <c r="IN20" s="37">
        <v>7.5</v>
      </c>
      <c r="IO20" s="37">
        <v>7.4</v>
      </c>
      <c r="IP20" s="37">
        <v>7.3</v>
      </c>
      <c r="IQ20" s="37">
        <v>7</v>
      </c>
      <c r="IR20" s="37">
        <v>7</v>
      </c>
      <c r="IS20" s="37">
        <v>6.9</v>
      </c>
      <c r="IT20" s="37">
        <v>7</v>
      </c>
      <c r="IU20" s="37">
        <v>6.8</v>
      </c>
      <c r="IV20" s="37">
        <v>6.7</v>
      </c>
      <c r="IW20" s="37">
        <v>6.7</v>
      </c>
      <c r="IX20" s="37">
        <v>6.6</v>
      </c>
      <c r="IY20" s="37">
        <v>6.4</v>
      </c>
      <c r="IZ20" s="37">
        <v>6.4</v>
      </c>
      <c r="JA20" s="37">
        <v>6.2</v>
      </c>
      <c r="JB20" s="37">
        <v>6.2</v>
      </c>
      <c r="JC20" s="37">
        <v>6.2</v>
      </c>
      <c r="JD20" s="37">
        <v>6.1</v>
      </c>
      <c r="JE20" s="37">
        <v>6.1</v>
      </c>
      <c r="JF20" s="37">
        <v>6.2</v>
      </c>
      <c r="JG20" s="37">
        <v>6</v>
      </c>
      <c r="JH20" s="37">
        <v>6</v>
      </c>
      <c r="JI20" s="37">
        <v>6</v>
      </c>
      <c r="JJ20" s="37">
        <v>5.7</v>
      </c>
      <c r="JK20" s="37">
        <v>6</v>
      </c>
      <c r="JL20" s="37">
        <v>6</v>
      </c>
      <c r="JM20" s="37">
        <v>5.9</v>
      </c>
      <c r="JN20" s="37">
        <v>6</v>
      </c>
      <c r="JO20" s="37">
        <v>5.9</v>
      </c>
      <c r="JP20" s="37">
        <v>5.8</v>
      </c>
      <c r="JQ20" s="37">
        <v>5.7</v>
      </c>
      <c r="JR20" s="37">
        <v>5.8</v>
      </c>
      <c r="JS20" s="37">
        <v>5.7</v>
      </c>
    </row>
  </sheetData>
  <mergeCells count="2">
    <mergeCell ref="A1:N1"/>
    <mergeCell ref="B3:N3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February 11, 2017 (09:19:01 AM)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3"/>
  <sheetViews>
    <sheetView topLeftCell="Y1" zoomScale="99" zoomScaleNormal="99" workbookViewId="0">
      <selection activeCell="AP55" sqref="AP55"/>
    </sheetView>
  </sheetViews>
  <sheetFormatPr defaultRowHeight="15" x14ac:dyDescent="0.25"/>
  <cols>
    <col min="2" max="2" width="12.140625" customWidth="1"/>
    <col min="3" max="3" width="11.140625" customWidth="1"/>
    <col min="4" max="4" width="12.140625" customWidth="1"/>
    <col min="8" max="11" width="8.85546875" customWidth="1"/>
    <col min="27" max="27" width="8.85546875" customWidth="1"/>
    <col min="28" max="28" width="9.5703125" customWidth="1"/>
    <col min="29" max="29" width="12.140625" customWidth="1"/>
    <col min="51" max="51" width="13.42578125" customWidth="1"/>
    <col min="52" max="53" width="9.5703125" customWidth="1"/>
    <col min="55" max="55" width="10.7109375" customWidth="1"/>
    <col min="57" max="57" width="12.28515625" customWidth="1"/>
    <col min="58" max="58" width="13.42578125" customWidth="1"/>
  </cols>
  <sheetData>
    <row r="1" spans="1:58" x14ac:dyDescent="0.25">
      <c r="A1" t="s">
        <v>17</v>
      </c>
      <c r="I1" t="s">
        <v>18</v>
      </c>
      <c r="AA1" t="s">
        <v>19</v>
      </c>
    </row>
    <row r="2" spans="1:58" x14ac:dyDescent="0.25">
      <c r="B2" t="s">
        <v>20</v>
      </c>
      <c r="I2" t="s">
        <v>21</v>
      </c>
      <c r="AA2" t="s">
        <v>22</v>
      </c>
      <c r="AS2" t="s">
        <v>23</v>
      </c>
      <c r="AT2" t="s">
        <v>24</v>
      </c>
      <c r="AU2" t="s">
        <v>25</v>
      </c>
      <c r="AV2" t="s">
        <v>26</v>
      </c>
    </row>
    <row r="3" spans="1:58" x14ac:dyDescent="0.25">
      <c r="A3" s="5"/>
      <c r="B3" s="5" t="s">
        <v>5</v>
      </c>
      <c r="C3" s="5" t="s">
        <v>6</v>
      </c>
      <c r="D3" s="5" t="s">
        <v>7</v>
      </c>
      <c r="E3" s="5" t="s">
        <v>27</v>
      </c>
      <c r="F3" s="5" t="s">
        <v>28</v>
      </c>
      <c r="AA3" s="8"/>
      <c r="AB3" s="8" t="s">
        <v>7</v>
      </c>
      <c r="AC3" s="8" t="s">
        <v>29</v>
      </c>
      <c r="AD3" s="8" t="s">
        <v>27</v>
      </c>
      <c r="AE3" s="8" t="s">
        <v>28</v>
      </c>
      <c r="AQ3">
        <v>1910</v>
      </c>
      <c r="AR3" s="3"/>
      <c r="AU3" s="3">
        <f>100*C4/SUM(B4:C4)</f>
        <v>4.8363693003046135</v>
      </c>
      <c r="AV3">
        <v>4.9000000000000004</v>
      </c>
      <c r="AX3">
        <v>1850</v>
      </c>
      <c r="AY3" s="9">
        <v>3362397.5</v>
      </c>
      <c r="BA3" s="10">
        <f>SUM(AB4:AE4)</f>
        <v>3362397.4999999995</v>
      </c>
      <c r="BC3" s="9">
        <v>4441.8999999999996</v>
      </c>
      <c r="BE3" s="9">
        <v>191592</v>
      </c>
      <c r="BF3" s="9">
        <v>3149121.8</v>
      </c>
    </row>
    <row r="4" spans="1:58" x14ac:dyDescent="0.25">
      <c r="A4" s="11">
        <v>1910</v>
      </c>
      <c r="B4" s="12">
        <v>17188407.300000001</v>
      </c>
      <c r="C4" s="12">
        <v>873542.6</v>
      </c>
      <c r="D4" s="12">
        <v>387680</v>
      </c>
      <c r="E4" s="12">
        <v>54911.7</v>
      </c>
      <c r="F4" s="12">
        <v>158768.79999999999</v>
      </c>
      <c r="G4" s="11"/>
      <c r="H4" s="13">
        <f>100*B4/SUM($B4:$F4)</f>
        <v>92.097312489642775</v>
      </c>
      <c r="I4" s="13">
        <f>100*C4/SUM($B4:$F4)</f>
        <v>4.6805340600239917</v>
      </c>
      <c r="J4" s="13">
        <f>100*D4/SUM($B4:$F4)</f>
        <v>2.0772306289242231</v>
      </c>
      <c r="K4" s="13">
        <f>100*E4/SUM($B4:$F4)</f>
        <v>0.29422272267410821</v>
      </c>
      <c r="L4" s="13">
        <f>100*F4/SUM($B4:$F4)</f>
        <v>0.85070009873489516</v>
      </c>
      <c r="M4" s="13"/>
      <c r="N4" s="13">
        <f>100*B4/SUM(B4:D4)</f>
        <v>93.163968020843598</v>
      </c>
      <c r="O4" s="13">
        <f>100*B4/SUM(B4:D4,F4)</f>
        <v>92.369083321500398</v>
      </c>
      <c r="P4" s="13">
        <f>100*(B4+E4)/SUM(B4:F4)</f>
        <v>92.391535212316882</v>
      </c>
      <c r="Q4" s="13">
        <f>100*D4/SUM(B4:D4)</f>
        <v>2.1012887635214836</v>
      </c>
      <c r="R4" s="13">
        <f>100*(D4+F4)/(B4+C4+D4+F4)</f>
        <v>2.9365707861794683</v>
      </c>
      <c r="AA4" s="11">
        <v>1850</v>
      </c>
      <c r="AB4" s="12">
        <v>191592</v>
      </c>
      <c r="AC4" s="12">
        <v>3149121.8</v>
      </c>
      <c r="AD4" s="12">
        <v>4441.8999999999996</v>
      </c>
      <c r="AE4" s="12">
        <v>17241.8</v>
      </c>
      <c r="AG4" s="3">
        <f>100*AC4/(AC4+AB4)</f>
        <v>94.264938229668161</v>
      </c>
      <c r="AH4" s="3">
        <f>100-AG4</f>
        <v>5.7350617703318392</v>
      </c>
      <c r="AI4" s="3"/>
      <c r="AJ4">
        <f>EmpStat!AQ3</f>
        <v>10.299999999999997</v>
      </c>
      <c r="AK4" s="3">
        <f>AJ4/AH4</f>
        <v>1.7959701939538175</v>
      </c>
      <c r="AM4">
        <v>1930</v>
      </c>
      <c r="AN4">
        <f>100*(1-0.01*EmpStat!AG4)*EmpStat2!AG11*0.01</f>
        <v>89.252083636606145</v>
      </c>
      <c r="AO4">
        <f>100*(1-0.01*EmpStat!AG4)*(1-EmpStat2!AH13*0.01)</f>
        <v>89.591143756696198</v>
      </c>
      <c r="AP4" s="3">
        <f>N5</f>
        <v>90.078030442860069</v>
      </c>
      <c r="AQ4">
        <v>1930</v>
      </c>
      <c r="AR4" s="3">
        <f t="shared" ref="AR4:AR12" si="0">100*(1-N5/(100-AH13))</f>
        <v>8.20382646562161</v>
      </c>
      <c r="AS4">
        <f>EmpStat!AG4</f>
        <v>8.6999999999999993</v>
      </c>
      <c r="AU4" s="3">
        <f t="shared" ref="AU4:AU12" si="1">100*C5/SUM(B5:C5)</f>
        <v>8.2038264656216118</v>
      </c>
      <c r="AV4">
        <v>8.5</v>
      </c>
      <c r="AX4">
        <v>1860</v>
      </c>
      <c r="AY4" s="9">
        <v>4812125.8</v>
      </c>
      <c r="BC4" s="9">
        <v>17309</v>
      </c>
      <c r="BE4" s="9">
        <v>177621.9</v>
      </c>
      <c r="BF4" s="9">
        <v>6264984.5</v>
      </c>
    </row>
    <row r="5" spans="1:58" x14ac:dyDescent="0.25">
      <c r="A5" s="11">
        <v>1930</v>
      </c>
      <c r="B5" s="12">
        <v>22281435.699999999</v>
      </c>
      <c r="C5" s="12">
        <v>1991292.5</v>
      </c>
      <c r="D5" s="12">
        <v>462976.6</v>
      </c>
      <c r="E5" s="12">
        <v>89153.7</v>
      </c>
      <c r="F5" s="12">
        <v>344052.4</v>
      </c>
      <c r="G5" s="11"/>
      <c r="H5" s="13">
        <f t="shared" ref="H5:H13" si="2">100*B5/SUM($B5:$F5)</f>
        <v>88.527611657602563</v>
      </c>
      <c r="I5" s="13">
        <f t="shared" ref="I5:L13" si="3">100*C5/SUM($B5:$F5)</f>
        <v>7.9117150039257362</v>
      </c>
      <c r="J5" s="13">
        <f t="shared" si="3"/>
        <v>1.8394780840517022</v>
      </c>
      <c r="K5" s="13">
        <f t="shared" si="3"/>
        <v>0.3542215249369412</v>
      </c>
      <c r="L5" s="13">
        <f t="shared" si="3"/>
        <v>1.3669737294830664</v>
      </c>
      <c r="M5" s="13"/>
      <c r="N5" s="13">
        <f t="shared" ref="N5:N13" si="4">100*B5/SUM(B5:D5)</f>
        <v>90.078030442860069</v>
      </c>
      <c r="O5" s="13">
        <f t="shared" ref="O5:O13" si="5">100*B5/SUM(B5:D5,F5)</f>
        <v>88.842310243737131</v>
      </c>
      <c r="P5" s="13">
        <f t="shared" ref="P5:P13" si="6">100*(B5+E5)/SUM(B5:F5)</f>
        <v>88.881833182539495</v>
      </c>
      <c r="Q5" s="13">
        <f t="shared" ref="Q5:Q13" si="7">100*D5/SUM(B5:D5)</f>
        <v>1.8716935852177536</v>
      </c>
      <c r="R5" s="13">
        <f t="shared" ref="R5:R13" si="8">100*(D5+F5)/(B5+C5+D5+F5)</f>
        <v>3.217850131340187</v>
      </c>
      <c r="AA5" s="11">
        <v>1860</v>
      </c>
      <c r="AB5" s="12">
        <v>254197.6</v>
      </c>
      <c r="AC5" s="12">
        <v>4523545.7</v>
      </c>
      <c r="AD5" s="12">
        <v>9138.7000000000007</v>
      </c>
      <c r="AE5" s="12">
        <v>25243.8</v>
      </c>
      <c r="AG5" s="3">
        <f t="shared" ref="AG5:AG11" si="9">100*AC5/(AC5+AB5)</f>
        <v>94.679546722403444</v>
      </c>
      <c r="AH5" s="3">
        <f t="shared" ref="AH5:AH11" si="10">100-AG5</f>
        <v>5.3204532775965561</v>
      </c>
      <c r="AI5" s="3"/>
      <c r="AJ5">
        <f>EmpStat!AQ4</f>
        <v>12</v>
      </c>
      <c r="AK5" s="3">
        <f>AJ5/AH5</f>
        <v>2.2554469279017595</v>
      </c>
      <c r="AM5">
        <v>1940</v>
      </c>
      <c r="AO5">
        <f>100*(1-0.01*EmpStat!AG14)*(1-EmpStat2!AH14*0.01)</f>
        <v>82.108931572762714</v>
      </c>
      <c r="AP5" s="3">
        <f t="shared" ref="AP5:AP6" si="11">N6</f>
        <v>88.911567444550386</v>
      </c>
      <c r="AQ5">
        <v>1940</v>
      </c>
      <c r="AR5" s="3">
        <f t="shared" si="0"/>
        <v>7.5247026806596562</v>
      </c>
      <c r="AS5">
        <f>EmpStat!AG14</f>
        <v>14.6</v>
      </c>
      <c r="AU5" s="3">
        <f t="shared" si="1"/>
        <v>7.5247026806596642</v>
      </c>
      <c r="AV5">
        <v>9.6999999999999993</v>
      </c>
      <c r="AX5">
        <v>1870</v>
      </c>
      <c r="AY5" s="9">
        <v>6492527.7999999998</v>
      </c>
      <c r="BA5" s="10">
        <f>SUM(AB6:AE6)</f>
        <v>6492527.8000000007</v>
      </c>
      <c r="BC5" s="9">
        <v>18757.8</v>
      </c>
      <c r="BE5" s="9">
        <v>250347.4</v>
      </c>
      <c r="BF5" s="9">
        <v>8357719.5</v>
      </c>
    </row>
    <row r="6" spans="1:58" x14ac:dyDescent="0.25">
      <c r="A6" s="11">
        <v>1940</v>
      </c>
      <c r="B6" s="12">
        <v>23797077</v>
      </c>
      <c r="C6" s="12">
        <v>1936365</v>
      </c>
      <c r="D6" s="12">
        <v>1031441</v>
      </c>
      <c r="E6" s="12">
        <v>155405</v>
      </c>
      <c r="F6" s="12">
        <v>418400</v>
      </c>
      <c r="G6" s="11"/>
      <c r="H6" s="13">
        <f t="shared" si="2"/>
        <v>87.045424418318831</v>
      </c>
      <c r="I6" s="13">
        <f t="shared" si="3"/>
        <v>7.0828746427041418</v>
      </c>
      <c r="J6" s="13">
        <f t="shared" si="3"/>
        <v>3.7728255284233096</v>
      </c>
      <c r="K6" s="13">
        <f t="shared" si="3"/>
        <v>0.56844351857704367</v>
      </c>
      <c r="L6" s="13">
        <f t="shared" si="3"/>
        <v>1.5304318919766742</v>
      </c>
      <c r="M6" s="13"/>
      <c r="N6" s="13">
        <f t="shared" si="4"/>
        <v>88.911567444550386</v>
      </c>
      <c r="O6" s="13">
        <f t="shared" si="5"/>
        <v>87.543057253239056</v>
      </c>
      <c r="P6" s="13">
        <f t="shared" si="6"/>
        <v>87.613867936895872</v>
      </c>
      <c r="Q6" s="13">
        <f t="shared" si="7"/>
        <v>3.85371010215139</v>
      </c>
      <c r="R6" s="13">
        <f t="shared" si="8"/>
        <v>5.3335757862654045</v>
      </c>
      <c r="AA6" s="11">
        <v>1870</v>
      </c>
      <c r="AB6" s="12">
        <v>177621.9</v>
      </c>
      <c r="AC6" s="12">
        <v>6264984.5</v>
      </c>
      <c r="AD6" s="12">
        <v>17309</v>
      </c>
      <c r="AE6" s="12">
        <v>32612.400000000001</v>
      </c>
      <c r="AG6" s="3">
        <f t="shared" si="9"/>
        <v>97.243011772378324</v>
      </c>
      <c r="AH6" s="3">
        <f t="shared" si="10"/>
        <v>2.7569882276216759</v>
      </c>
      <c r="AI6" s="3"/>
      <c r="AJ6">
        <f>EmpStat!AQ5</f>
        <v>8.5</v>
      </c>
      <c r="AK6" s="3">
        <f>AJ6/AH6</f>
        <v>3.0830744632277773</v>
      </c>
      <c r="AM6">
        <v>1950</v>
      </c>
      <c r="AP6" s="3">
        <f t="shared" si="11"/>
        <v>91.527208982515532</v>
      </c>
      <c r="AQ6">
        <v>1950</v>
      </c>
      <c r="AR6" s="3">
        <f t="shared" si="0"/>
        <v>3.3948073730011963</v>
      </c>
      <c r="AS6">
        <f>EmpStat!AG24</f>
        <v>5.3</v>
      </c>
      <c r="AU6" s="3">
        <f t="shared" si="1"/>
        <v>3.3948073730012038</v>
      </c>
      <c r="AV6">
        <v>4</v>
      </c>
      <c r="AX6">
        <v>1880</v>
      </c>
      <c r="AY6" s="9">
        <v>8691698.5</v>
      </c>
      <c r="BA6" s="10">
        <f t="shared" ref="BA6" si="12">SUM(AB7:AE7)</f>
        <v>8691698.5000000019</v>
      </c>
      <c r="BC6" s="9">
        <v>57697.1</v>
      </c>
      <c r="BE6" s="9">
        <v>482782.4</v>
      </c>
      <c r="BF6" s="9">
        <v>14019396.4</v>
      </c>
    </row>
    <row r="7" spans="1:58" x14ac:dyDescent="0.25">
      <c r="A7" s="11">
        <v>1950</v>
      </c>
      <c r="B7" s="12">
        <v>27860498</v>
      </c>
      <c r="C7" s="12">
        <v>979047</v>
      </c>
      <c r="D7" s="12">
        <v>1600035</v>
      </c>
      <c r="E7" s="12">
        <v>456313</v>
      </c>
      <c r="F7" s="12">
        <v>420420</v>
      </c>
      <c r="G7" s="11"/>
      <c r="H7" s="13">
        <f t="shared" si="2"/>
        <v>88.964808852178734</v>
      </c>
      <c r="I7" s="13">
        <f t="shared" si="3"/>
        <v>3.1263163067759603</v>
      </c>
      <c r="J7" s="13">
        <f t="shared" si="3"/>
        <v>5.1092700472114965</v>
      </c>
      <c r="K7" s="13">
        <f t="shared" si="3"/>
        <v>1.4571095901359781</v>
      </c>
      <c r="L7" s="13">
        <f t="shared" si="3"/>
        <v>1.3424952036978299</v>
      </c>
      <c r="M7" s="13"/>
      <c r="N7" s="13">
        <f t="shared" si="4"/>
        <v>91.527208982515532</v>
      </c>
      <c r="O7" s="13">
        <f t="shared" si="5"/>
        <v>90.280291639662991</v>
      </c>
      <c r="P7" s="13">
        <f t="shared" si="6"/>
        <v>90.42191844231472</v>
      </c>
      <c r="Q7" s="13">
        <f t="shared" si="7"/>
        <v>5.2564292937024755</v>
      </c>
      <c r="R7" s="13">
        <f t="shared" si="8"/>
        <v>6.5471646143875564</v>
      </c>
      <c r="AA7" s="11">
        <v>1880</v>
      </c>
      <c r="AB7" s="12">
        <v>250347.4</v>
      </c>
      <c r="AC7" s="12">
        <v>8357719.5</v>
      </c>
      <c r="AD7" s="12">
        <v>18757.8</v>
      </c>
      <c r="AE7" s="12">
        <v>64873.8</v>
      </c>
      <c r="AG7" s="3">
        <f t="shared" si="9"/>
        <v>97.091711729145601</v>
      </c>
      <c r="AH7" s="3">
        <f t="shared" si="10"/>
        <v>2.9082882708543991</v>
      </c>
      <c r="AI7" s="3"/>
      <c r="AJ7">
        <f>EmpStat!AQ6</f>
        <v>7.9000000000000057</v>
      </c>
      <c r="AK7" s="3">
        <f>AJ7/AH7</f>
        <v>2.7163744664414362</v>
      </c>
      <c r="AQ7">
        <v>1960</v>
      </c>
      <c r="AR7" s="3">
        <f t="shared" si="0"/>
        <v>4.0074529395414338</v>
      </c>
      <c r="AS7">
        <f>EmpStat!AG34</f>
        <v>5.5</v>
      </c>
      <c r="AU7" s="3">
        <f t="shared" si="1"/>
        <v>4.0074529395414258</v>
      </c>
      <c r="AV7">
        <v>5.2</v>
      </c>
      <c r="AX7">
        <v>1900</v>
      </c>
      <c r="AY7" s="9">
        <v>14679709.300000001</v>
      </c>
      <c r="BA7" s="10">
        <f>SUM(AB8:AE8)</f>
        <v>14679709.300000001</v>
      </c>
      <c r="BC7" s="9">
        <v>54901.5</v>
      </c>
      <c r="BE7" s="9">
        <v>437784.5</v>
      </c>
      <c r="BF7" s="9">
        <v>18011855.600000001</v>
      </c>
    </row>
    <row r="8" spans="1:58" x14ac:dyDescent="0.25">
      <c r="A8" s="11">
        <v>1960</v>
      </c>
      <c r="B8" s="12">
        <v>29157860</v>
      </c>
      <c r="C8" s="12">
        <v>1217269</v>
      </c>
      <c r="D8" s="12">
        <v>1296267</v>
      </c>
      <c r="E8" s="12">
        <v>784037</v>
      </c>
      <c r="F8" s="12">
        <v>487058</v>
      </c>
      <c r="G8" s="11"/>
      <c r="H8" s="13">
        <f t="shared" si="2"/>
        <v>88.511400063826386</v>
      </c>
      <c r="I8" s="13">
        <f t="shared" si="3"/>
        <v>3.6951334372376392</v>
      </c>
      <c r="J8" s="13">
        <f t="shared" si="3"/>
        <v>3.9349392248448973</v>
      </c>
      <c r="K8" s="13">
        <f t="shared" si="3"/>
        <v>2.3800173459863738</v>
      </c>
      <c r="L8" s="13">
        <f t="shared" si="3"/>
        <v>1.4785099281047083</v>
      </c>
      <c r="M8" s="13"/>
      <c r="N8" s="13">
        <f t="shared" si="4"/>
        <v>92.063703159784936</v>
      </c>
      <c r="O8" s="13">
        <f t="shared" si="5"/>
        <v>90.669346231631664</v>
      </c>
      <c r="P8" s="13">
        <f t="shared" si="6"/>
        <v>90.89141740981276</v>
      </c>
      <c r="Q8" s="13">
        <f t="shared" si="7"/>
        <v>4.0928634784522915</v>
      </c>
      <c r="R8" s="13">
        <f t="shared" si="8"/>
        <v>5.5454313817449057</v>
      </c>
      <c r="AA8" s="11">
        <v>1900</v>
      </c>
      <c r="AB8" s="12">
        <v>482782.4</v>
      </c>
      <c r="AC8" s="12">
        <v>14019396.4</v>
      </c>
      <c r="AD8" s="12">
        <v>57697.1</v>
      </c>
      <c r="AE8" s="12">
        <v>119833.4</v>
      </c>
      <c r="AG8" s="3">
        <f t="shared" si="9"/>
        <v>96.67096643436777</v>
      </c>
      <c r="AH8" s="3">
        <f t="shared" si="10"/>
        <v>3.3290335656322299</v>
      </c>
      <c r="AI8" s="3"/>
      <c r="AJ8">
        <f>EmpStat!AQ7</f>
        <v>8.2999999999999972</v>
      </c>
      <c r="AK8" s="3">
        <f>AJ8/AH8</f>
        <v>2.4932160749853272</v>
      </c>
      <c r="AQ8">
        <v>1970</v>
      </c>
      <c r="AR8" s="3">
        <f t="shared" si="0"/>
        <v>2.7570618583031115</v>
      </c>
      <c r="AS8">
        <f>EmpStat!AG44</f>
        <v>4.9000000000000004</v>
      </c>
      <c r="AT8" s="3">
        <f>EmpStat!O11</f>
        <v>2.7988921052083553</v>
      </c>
      <c r="AU8" s="3">
        <f t="shared" si="1"/>
        <v>2.757061858303111</v>
      </c>
      <c r="AV8">
        <v>4.4000000000000004</v>
      </c>
      <c r="AX8">
        <v>1910</v>
      </c>
      <c r="AY8" s="9">
        <v>18663310.399999999</v>
      </c>
      <c r="AZ8" s="14">
        <f>SUM(B4:F4)</f>
        <v>18663310.400000002</v>
      </c>
      <c r="BA8" s="15">
        <f t="shared" ref="BA8:BA10" si="13">SUM(AB9:AE9)</f>
        <v>18663310.400000002</v>
      </c>
      <c r="BC8" s="9">
        <v>97683.8</v>
      </c>
      <c r="BE8" s="9">
        <v>548701.19999999995</v>
      </c>
      <c r="BF8" s="9">
        <v>20919055.5</v>
      </c>
    </row>
    <row r="9" spans="1:58" x14ac:dyDescent="0.25">
      <c r="A9" s="11">
        <v>1970</v>
      </c>
      <c r="B9" s="12">
        <v>30459600</v>
      </c>
      <c r="C9" s="12">
        <v>863600</v>
      </c>
      <c r="D9" s="12">
        <v>1772700</v>
      </c>
      <c r="E9" s="12">
        <v>756900</v>
      </c>
      <c r="F9" s="12">
        <v>398800</v>
      </c>
      <c r="G9" s="11"/>
      <c r="H9" s="13">
        <f t="shared" si="2"/>
        <v>88.928984339417724</v>
      </c>
      <c r="I9" s="13">
        <f t="shared" si="3"/>
        <v>2.5213420686916814</v>
      </c>
      <c r="J9" s="13">
        <f t="shared" si="3"/>
        <v>5.1755246470237886</v>
      </c>
      <c r="K9" s="13">
        <f t="shared" si="3"/>
        <v>2.2098237746557827</v>
      </c>
      <c r="L9" s="13">
        <f t="shared" si="3"/>
        <v>1.1643251702110267</v>
      </c>
      <c r="M9" s="13"/>
      <c r="N9" s="13">
        <f t="shared" si="4"/>
        <v>92.034360751633884</v>
      </c>
      <c r="O9" s="13">
        <f t="shared" si="5"/>
        <v>90.938566400057326</v>
      </c>
      <c r="P9" s="13">
        <f t="shared" si="6"/>
        <v>91.138808114073498</v>
      </c>
      <c r="Q9" s="13">
        <f t="shared" si="7"/>
        <v>5.3562525871784725</v>
      </c>
      <c r="R9" s="13">
        <f t="shared" si="8"/>
        <v>6.4831152391273843</v>
      </c>
      <c r="AA9" s="11">
        <v>1910</v>
      </c>
      <c r="AB9" s="12">
        <v>437784.5</v>
      </c>
      <c r="AC9" s="12">
        <v>18011855.600000001</v>
      </c>
      <c r="AD9" s="10">
        <v>54901.5</v>
      </c>
      <c r="AE9" s="12">
        <v>158768.79999999999</v>
      </c>
      <c r="AG9" s="3">
        <f t="shared" si="9"/>
        <v>97.627137994957423</v>
      </c>
      <c r="AH9" s="3">
        <f t="shared" si="10"/>
        <v>2.3728620050425775</v>
      </c>
      <c r="AI9" s="3"/>
      <c r="AJ9">
        <f>EmpStat!AQ8</f>
        <v>7.9000000000000057</v>
      </c>
      <c r="AK9" s="3">
        <f t="shared" ref="AK9:AK10" si="14">AJ9/AH9</f>
        <v>3.3293128648912949</v>
      </c>
      <c r="AQ9">
        <v>1980</v>
      </c>
      <c r="AR9" s="3">
        <f t="shared" si="0"/>
        <v>5.0075501281154118</v>
      </c>
      <c r="AS9">
        <f>EmpStat!AG54</f>
        <v>7.1</v>
      </c>
      <c r="AT9" s="3">
        <f>EmpStat!O21</f>
        <v>4.967510714551584</v>
      </c>
      <c r="AU9" s="3">
        <f t="shared" si="1"/>
        <v>5.0075501281154144</v>
      </c>
      <c r="AV9">
        <v>6.5</v>
      </c>
      <c r="AX9">
        <v>1920</v>
      </c>
      <c r="AY9" s="9">
        <v>21753630.699999999</v>
      </c>
      <c r="AZ9" s="14"/>
      <c r="BA9" s="15">
        <f t="shared" si="13"/>
        <v>21753630.800000001</v>
      </c>
      <c r="BC9" s="9">
        <v>89153.7</v>
      </c>
      <c r="BE9" s="9">
        <v>554837.4</v>
      </c>
      <c r="BF9" s="9">
        <v>24180867.399999999</v>
      </c>
    </row>
    <row r="10" spans="1:58" x14ac:dyDescent="0.25">
      <c r="A10" s="11">
        <v>1980</v>
      </c>
      <c r="B10" s="12">
        <v>36109100</v>
      </c>
      <c r="C10" s="12">
        <v>1903500</v>
      </c>
      <c r="D10" s="12">
        <v>2665100</v>
      </c>
      <c r="E10" s="12">
        <v>736300</v>
      </c>
      <c r="F10" s="12">
        <v>426500</v>
      </c>
      <c r="G10" s="11"/>
      <c r="H10" s="13">
        <f t="shared" si="2"/>
        <v>86.30178893655669</v>
      </c>
      <c r="I10" s="13">
        <f t="shared" si="3"/>
        <v>4.5494198205088372</v>
      </c>
      <c r="J10" s="13">
        <f t="shared" si="3"/>
        <v>6.369665754472341</v>
      </c>
      <c r="K10" s="13">
        <f t="shared" si="3"/>
        <v>1.7597782053273743</v>
      </c>
      <c r="L10" s="13">
        <f t="shared" si="3"/>
        <v>1.0193472831347619</v>
      </c>
      <c r="M10" s="13"/>
      <c r="N10" s="13">
        <f t="shared" si="4"/>
        <v>88.768784862467641</v>
      </c>
      <c r="O10" s="13">
        <f t="shared" si="5"/>
        <v>87.847713858924394</v>
      </c>
      <c r="P10" s="13">
        <f t="shared" si="6"/>
        <v>88.061567141884055</v>
      </c>
      <c r="Q10" s="13">
        <f t="shared" si="7"/>
        <v>6.5517470260117951</v>
      </c>
      <c r="R10" s="13">
        <f t="shared" si="8"/>
        <v>7.5213725118114452</v>
      </c>
      <c r="AA10" s="11">
        <v>1920</v>
      </c>
      <c r="AB10" s="12">
        <v>548701.19999999995</v>
      </c>
      <c r="AC10" s="12">
        <v>20919055.5</v>
      </c>
      <c r="AD10" s="10">
        <v>97683.8</v>
      </c>
      <c r="AE10" s="12">
        <v>188190.3</v>
      </c>
      <c r="AG10" s="3">
        <f t="shared" si="9"/>
        <v>97.44406829428992</v>
      </c>
      <c r="AH10" s="3">
        <f t="shared" si="10"/>
        <v>2.5559317057100799</v>
      </c>
      <c r="AI10" s="3"/>
      <c r="AJ10">
        <f>EmpStat!AQ9</f>
        <v>9.5999999999999943</v>
      </c>
      <c r="AK10" s="3">
        <f t="shared" si="14"/>
        <v>3.7559689011068298</v>
      </c>
      <c r="AQ10">
        <v>1990</v>
      </c>
      <c r="AR10" s="3">
        <f t="shared" si="0"/>
        <v>5.1453200193287474</v>
      </c>
      <c r="AS10">
        <f>EmpStat!AG64</f>
        <v>5.6</v>
      </c>
      <c r="AT10" s="3">
        <f>EmpStat!O31</f>
        <v>4.8049210650836667</v>
      </c>
      <c r="AU10" s="3">
        <f t="shared" si="1"/>
        <v>5.1453200193287474</v>
      </c>
      <c r="AV10">
        <v>6.3</v>
      </c>
      <c r="AX10">
        <v>1930</v>
      </c>
      <c r="AY10" s="9">
        <v>25168910.800000001</v>
      </c>
      <c r="AZ10" s="10">
        <f t="shared" ref="AZ10:AZ18" si="15">SUM(B5:F5)</f>
        <v>25168910.899999999</v>
      </c>
      <c r="BA10" s="10">
        <f t="shared" si="13"/>
        <v>25168910.899999995</v>
      </c>
      <c r="BC10" s="9">
        <v>87624</v>
      </c>
      <c r="BE10" s="9">
        <v>1031441</v>
      </c>
      <c r="BF10" s="9">
        <v>25801223</v>
      </c>
    </row>
    <row r="11" spans="1:58" x14ac:dyDescent="0.25">
      <c r="A11" s="11">
        <v>1990</v>
      </c>
      <c r="B11" s="12">
        <v>44802969</v>
      </c>
      <c r="C11" s="12">
        <v>2430303</v>
      </c>
      <c r="D11" s="12">
        <v>3697795</v>
      </c>
      <c r="E11" s="12">
        <v>876715</v>
      </c>
      <c r="F11" s="12">
        <v>888213</v>
      </c>
      <c r="G11" s="11"/>
      <c r="H11" s="13">
        <f t="shared" si="2"/>
        <v>85.02158275975242</v>
      </c>
      <c r="I11" s="13">
        <f t="shared" si="3"/>
        <v>4.6119311344249221</v>
      </c>
      <c r="J11" s="13">
        <f t="shared" si="3"/>
        <v>7.0172220868018531</v>
      </c>
      <c r="K11" s="13">
        <f t="shared" si="3"/>
        <v>1.6637222620049208</v>
      </c>
      <c r="L11" s="13">
        <f t="shared" si="3"/>
        <v>1.6855417570158795</v>
      </c>
      <c r="M11" s="13"/>
      <c r="N11" s="13">
        <f t="shared" si="4"/>
        <v>87.967858596011737</v>
      </c>
      <c r="O11" s="13">
        <f t="shared" si="5"/>
        <v>86.460037653938841</v>
      </c>
      <c r="P11" s="13">
        <f t="shared" si="6"/>
        <v>86.685305021757344</v>
      </c>
      <c r="Q11" s="13">
        <f t="shared" si="7"/>
        <v>7.2603917762021357</v>
      </c>
      <c r="R11" s="13">
        <f t="shared" si="8"/>
        <v>8.850003319227902</v>
      </c>
      <c r="AA11" s="11">
        <v>1930</v>
      </c>
      <c r="AB11" s="12">
        <v>554837.4</v>
      </c>
      <c r="AC11" s="12">
        <v>24180867.399999999</v>
      </c>
      <c r="AD11" s="12">
        <v>89153.7</v>
      </c>
      <c r="AE11" s="12">
        <v>344052.4</v>
      </c>
      <c r="AG11" s="3">
        <f t="shared" si="9"/>
        <v>97.756937170433901</v>
      </c>
      <c r="AH11" s="3">
        <f t="shared" si="10"/>
        <v>2.2430628295660995</v>
      </c>
      <c r="AI11" s="3"/>
      <c r="AK11" s="3"/>
      <c r="AQ11">
        <v>2000</v>
      </c>
      <c r="AR11" s="3">
        <f t="shared" si="0"/>
        <v>4.2731188644963396</v>
      </c>
      <c r="AS11">
        <f>EmpStat!AG74</f>
        <v>4</v>
      </c>
      <c r="AT11" s="3">
        <f>EmpStat!O41</f>
        <v>3.3761459860403038</v>
      </c>
      <c r="AU11" s="3">
        <f t="shared" si="1"/>
        <v>4.2731188644963218</v>
      </c>
      <c r="AV11">
        <v>5.7</v>
      </c>
      <c r="AX11">
        <v>1940</v>
      </c>
      <c r="AY11" s="9">
        <v>27338688</v>
      </c>
      <c r="AZ11" s="10">
        <f t="shared" si="15"/>
        <v>27338688</v>
      </c>
      <c r="BC11" s="9">
        <v>474133</v>
      </c>
      <c r="BE11" s="9">
        <v>1600035</v>
      </c>
      <c r="BF11" s="9">
        <v>28821725</v>
      </c>
    </row>
    <row r="12" spans="1:58" x14ac:dyDescent="0.25">
      <c r="A12" s="11">
        <v>2000</v>
      </c>
      <c r="B12" s="12">
        <v>49543858</v>
      </c>
      <c r="C12" s="12">
        <v>2211571</v>
      </c>
      <c r="D12" s="12">
        <v>7348307</v>
      </c>
      <c r="E12" s="12">
        <v>608729</v>
      </c>
      <c r="F12" s="12">
        <v>1454924</v>
      </c>
      <c r="G12" s="11"/>
      <c r="H12" s="13">
        <f t="shared" si="2"/>
        <v>80.997176452962549</v>
      </c>
      <c r="I12" s="13">
        <f t="shared" si="3"/>
        <v>3.6156047138124534</v>
      </c>
      <c r="J12" s="13">
        <f t="shared" si="3"/>
        <v>12.013439056553485</v>
      </c>
      <c r="K12" s="13">
        <f t="shared" si="3"/>
        <v>0.99518552279548833</v>
      </c>
      <c r="L12" s="13">
        <f t="shared" si="3"/>
        <v>2.3785942538760318</v>
      </c>
      <c r="M12" s="13"/>
      <c r="N12" s="13">
        <f t="shared" si="4"/>
        <v>83.825255987201885</v>
      </c>
      <c r="O12" s="13">
        <f t="shared" si="5"/>
        <v>81.811351175868154</v>
      </c>
      <c r="P12" s="13">
        <f t="shared" si="6"/>
        <v>81.99236197575803</v>
      </c>
      <c r="Q12" s="13">
        <f t="shared" si="7"/>
        <v>12.432897642883354</v>
      </c>
      <c r="R12" s="13">
        <f t="shared" si="8"/>
        <v>14.536700448788002</v>
      </c>
      <c r="AK12" s="3"/>
      <c r="AQ12">
        <v>2010</v>
      </c>
      <c r="AR12" s="3">
        <f t="shared" si="0"/>
        <v>9.9361350198638796</v>
      </c>
      <c r="AS12">
        <f>EmpStat!AG84</f>
        <v>9.6</v>
      </c>
      <c r="AT12" s="3">
        <f>EmpStat!O51</f>
        <v>10.871464086541692</v>
      </c>
      <c r="AU12" s="3">
        <f t="shared" si="1"/>
        <v>9.936135019863876</v>
      </c>
      <c r="AV12">
        <v>10.8</v>
      </c>
      <c r="AX12">
        <v>1950</v>
      </c>
      <c r="AY12" s="9">
        <v>31316313</v>
      </c>
      <c r="AZ12" s="10">
        <f t="shared" si="15"/>
        <v>31316313</v>
      </c>
      <c r="BC12" s="9">
        <v>806845</v>
      </c>
      <c r="BE12" s="9">
        <v>1280230</v>
      </c>
      <c r="BF12" s="9">
        <v>30368358</v>
      </c>
    </row>
    <row r="13" spans="1:58" x14ac:dyDescent="0.25">
      <c r="A13" s="11">
        <v>2010</v>
      </c>
      <c r="B13" s="12">
        <v>49157977</v>
      </c>
      <c r="C13" s="12">
        <v>5423266</v>
      </c>
      <c r="D13" s="12">
        <v>6408281</v>
      </c>
      <c r="E13" s="12">
        <v>552610</v>
      </c>
      <c r="F13" s="12">
        <v>1612131</v>
      </c>
      <c r="G13" s="11"/>
      <c r="H13" s="13">
        <f t="shared" si="2"/>
        <v>77.837936994437356</v>
      </c>
      <c r="I13" s="13">
        <f t="shared" si="3"/>
        <v>8.5873313544223819</v>
      </c>
      <c r="J13" s="13">
        <f t="shared" si="3"/>
        <v>10.147028074825984</v>
      </c>
      <c r="K13" s="13">
        <f t="shared" si="3"/>
        <v>0.87501612123900108</v>
      </c>
      <c r="L13" s="13">
        <f t="shared" si="3"/>
        <v>2.5526874550752829</v>
      </c>
      <c r="M13" s="13"/>
      <c r="N13" s="13">
        <f t="shared" si="4"/>
        <v>80.600689718450667</v>
      </c>
      <c r="O13" s="13">
        <f t="shared" si="5"/>
        <v>78.52504378678168</v>
      </c>
      <c r="P13" s="13">
        <f t="shared" si="6"/>
        <v>78.712953115676356</v>
      </c>
      <c r="Q13" s="13">
        <f t="shared" si="7"/>
        <v>10.507183168047025</v>
      </c>
      <c r="R13" s="13">
        <f t="shared" si="8"/>
        <v>12.811821029332211</v>
      </c>
      <c r="AA13" s="11">
        <v>1930</v>
      </c>
      <c r="AH13" s="3">
        <f t="shared" ref="AH13:AH21" si="16">100*D5/SUM(B5:D5)</f>
        <v>1.8716935852177536</v>
      </c>
      <c r="AI13" s="3"/>
      <c r="AK13" s="3"/>
      <c r="AR13" s="3"/>
      <c r="AX13">
        <v>1960</v>
      </c>
      <c r="AY13" s="9">
        <v>32942491</v>
      </c>
      <c r="AZ13" s="10">
        <f t="shared" si="15"/>
        <v>32942491</v>
      </c>
      <c r="BC13" s="9">
        <v>812500</v>
      </c>
      <c r="BE13" s="9">
        <v>1728500</v>
      </c>
      <c r="BF13" s="9">
        <v>31311800</v>
      </c>
    </row>
    <row r="14" spans="1:58" x14ac:dyDescent="0.25">
      <c r="AA14" s="11">
        <v>1940</v>
      </c>
      <c r="AH14" s="3">
        <f t="shared" si="16"/>
        <v>3.85371010215139</v>
      </c>
      <c r="AI14" s="3"/>
      <c r="AJ14">
        <f>EmpStat!AQ10</f>
        <v>15.299999999999997</v>
      </c>
      <c r="AK14" s="3">
        <f t="shared" ref="AK14:AK19" si="17">AJ14/AH14</f>
        <v>3.9702000395563091</v>
      </c>
      <c r="AX14">
        <v>1970</v>
      </c>
      <c r="AY14" s="9">
        <v>34251600</v>
      </c>
      <c r="AZ14" s="10">
        <f t="shared" si="15"/>
        <v>34251600</v>
      </c>
      <c r="BC14" s="9">
        <v>785500</v>
      </c>
      <c r="BE14" s="9">
        <v>2631400</v>
      </c>
      <c r="BF14" s="9">
        <v>37997100</v>
      </c>
    </row>
    <row r="15" spans="1:58" x14ac:dyDescent="0.25">
      <c r="AA15" s="11">
        <v>1950</v>
      </c>
      <c r="AH15" s="3">
        <f t="shared" si="16"/>
        <v>5.2564292937024755</v>
      </c>
      <c r="AI15" s="3"/>
      <c r="AJ15">
        <f>EmpStat!AQ11</f>
        <v>16.799999999999997</v>
      </c>
      <c r="AK15" s="3">
        <f t="shared" si="17"/>
        <v>3.1960859856190642</v>
      </c>
      <c r="AX15">
        <v>1980</v>
      </c>
      <c r="AY15" s="9">
        <v>41840500</v>
      </c>
      <c r="AZ15" s="10">
        <f t="shared" si="15"/>
        <v>41840500</v>
      </c>
      <c r="BC15" s="9">
        <v>888718</v>
      </c>
      <c r="BE15" s="9">
        <v>3689890</v>
      </c>
      <c r="BF15" s="9">
        <v>47229174</v>
      </c>
    </row>
    <row r="16" spans="1:58" x14ac:dyDescent="0.25">
      <c r="B16" t="s">
        <v>30</v>
      </c>
      <c r="AA16" s="11">
        <v>1960</v>
      </c>
      <c r="AH16" s="3">
        <f t="shared" si="16"/>
        <v>4.0928634784522915</v>
      </c>
      <c r="AI16" s="3"/>
      <c r="AJ16">
        <f>EmpStat!AQ12</f>
        <v>18.599999999999994</v>
      </c>
      <c r="AK16" s="3">
        <f t="shared" si="17"/>
        <v>4.5444955830858911</v>
      </c>
      <c r="AX16">
        <v>1990</v>
      </c>
      <c r="AY16" s="9">
        <v>52695995</v>
      </c>
      <c r="AZ16" s="10">
        <f t="shared" si="15"/>
        <v>52695995</v>
      </c>
      <c r="BC16" s="9">
        <v>624243</v>
      </c>
      <c r="BE16" s="9">
        <v>7334725</v>
      </c>
      <c r="BF16" s="9">
        <v>51753497</v>
      </c>
    </row>
    <row r="17" spans="1:52" x14ac:dyDescent="0.25">
      <c r="A17" s="5"/>
      <c r="B17" s="5" t="s">
        <v>5</v>
      </c>
      <c r="C17" s="5" t="s">
        <v>6</v>
      </c>
      <c r="D17" s="5" t="s">
        <v>7</v>
      </c>
      <c r="E17" s="5" t="s">
        <v>27</v>
      </c>
      <c r="F17" s="5" t="s">
        <v>28</v>
      </c>
      <c r="AA17" s="11">
        <v>1970</v>
      </c>
      <c r="AH17" s="3">
        <f t="shared" si="16"/>
        <v>5.3562525871784725</v>
      </c>
      <c r="AI17" s="3"/>
      <c r="AJ17">
        <f>EmpStat!AQ13</f>
        <v>23</v>
      </c>
      <c r="AK17" s="3">
        <f t="shared" si="17"/>
        <v>4.2940469340553955</v>
      </c>
      <c r="AX17">
        <v>2000</v>
      </c>
      <c r="AY17" s="9">
        <v>61167389</v>
      </c>
      <c r="AZ17" s="10">
        <f t="shared" si="15"/>
        <v>61167389</v>
      </c>
    </row>
    <row r="18" spans="1:52" x14ac:dyDescent="0.25">
      <c r="A18" s="11">
        <v>1910</v>
      </c>
      <c r="B18" s="12">
        <v>3618192.7</v>
      </c>
      <c r="C18" s="12">
        <v>178873.4</v>
      </c>
      <c r="D18" s="12">
        <v>12844358.6</v>
      </c>
      <c r="E18" s="12">
        <v>77.5</v>
      </c>
      <c r="F18" s="12">
        <v>79472.3</v>
      </c>
      <c r="H18" s="13">
        <f>100*B18/SUM($B18:$F18)</f>
        <v>21.638647316877375</v>
      </c>
      <c r="I18" s="13">
        <f t="shared" ref="I18:L27" si="18">100*C18/SUM($B18:$F18)</f>
        <v>1.0697546366092479</v>
      </c>
      <c r="J18" s="13">
        <f t="shared" si="18"/>
        <v>76.815849459013293</v>
      </c>
      <c r="K18" s="13">
        <f t="shared" si="18"/>
        <v>4.6348973261097908E-4</v>
      </c>
      <c r="L18" s="13">
        <f t="shared" si="18"/>
        <v>0.47528509776747763</v>
      </c>
      <c r="M18" s="13"/>
      <c r="N18" s="13">
        <f>100*B18/SUM(B18:D18)</f>
        <v>21.742084979058315</v>
      </c>
      <c r="O18" s="13">
        <f>100*B18/SUM(B18:D18,F18)</f>
        <v>21.638747610250814</v>
      </c>
      <c r="P18" s="13"/>
      <c r="Q18" s="13">
        <f>100*D18/SUM(B18:D18)</f>
        <v>77.18304671354251</v>
      </c>
      <c r="R18" s="13">
        <f>100*(D18+F18)/(B18+C18+D18+F18)</f>
        <v>77.291492794914049</v>
      </c>
      <c r="AA18" s="11">
        <v>1980</v>
      </c>
      <c r="AH18" s="3">
        <f t="shared" si="16"/>
        <v>6.5517470260117951</v>
      </c>
      <c r="AI18" s="3"/>
      <c r="AJ18">
        <f>EmpStat!AQ14</f>
        <v>24.200000000000003</v>
      </c>
      <c r="AK18" s="3">
        <f t="shared" si="17"/>
        <v>3.6936713068927998</v>
      </c>
      <c r="AX18">
        <v>2010</v>
      </c>
      <c r="AY18" s="9">
        <v>63154265</v>
      </c>
      <c r="AZ18" s="14">
        <f t="shared" si="15"/>
        <v>63154265</v>
      </c>
    </row>
    <row r="19" spans="1:52" x14ac:dyDescent="0.25">
      <c r="A19" s="11">
        <v>1930</v>
      </c>
      <c r="B19" s="12">
        <v>5514383</v>
      </c>
      <c r="C19" s="12">
        <v>398983</v>
      </c>
      <c r="D19" s="12">
        <v>18126035.5</v>
      </c>
      <c r="E19" s="12">
        <v>508.6</v>
      </c>
      <c r="F19" s="12">
        <v>178367.7</v>
      </c>
      <c r="H19" s="13">
        <f t="shared" ref="H19:H27" si="19">100*B19/SUM($B19:$F19)</f>
        <v>22.76950923405462</v>
      </c>
      <c r="I19" s="13">
        <f t="shared" si="18"/>
        <v>1.6474457981483721</v>
      </c>
      <c r="J19" s="13">
        <f t="shared" si="18"/>
        <v>74.844444554187078</v>
      </c>
      <c r="K19" s="13">
        <f t="shared" si="18"/>
        <v>2.1000667520627747E-3</v>
      </c>
      <c r="L19" s="13">
        <f t="shared" si="18"/>
        <v>0.73650034685785959</v>
      </c>
      <c r="M19" s="13"/>
      <c r="N19" s="13">
        <f t="shared" ref="N19:N27" si="20">100*B19/SUM(B19:D19)</f>
        <v>22.938936312536732</v>
      </c>
      <c r="O19" s="13">
        <f t="shared" ref="O19:O27" si="21">100*B19/SUM(B19:D19,F19)</f>
        <v>22.769987418989857</v>
      </c>
      <c r="P19" s="13"/>
      <c r="Q19" s="13">
        <f t="shared" ref="Q19:Q27" si="22">100*D19/SUM(B19:D19)</f>
        <v>75.40135930588788</v>
      </c>
      <c r="R19" s="13">
        <f t="shared" ref="R19:R27" si="23">100*(D19+F19)/(B19+C19+D19+F19)</f>
        <v>75.582532184673724</v>
      </c>
      <c r="AA19" s="11">
        <v>1990</v>
      </c>
      <c r="AH19" s="3">
        <f t="shared" si="16"/>
        <v>7.2603917762021357</v>
      </c>
      <c r="AI19" s="3"/>
      <c r="AJ19">
        <f>EmpStat!AQ15</f>
        <v>24.700000000000003</v>
      </c>
      <c r="AK19" s="3">
        <f t="shared" si="17"/>
        <v>3.4020202712697709</v>
      </c>
      <c r="AY19" s="9"/>
    </row>
    <row r="20" spans="1:52" x14ac:dyDescent="0.25">
      <c r="A20" s="11">
        <v>1940</v>
      </c>
      <c r="B20" s="12">
        <v>7140861</v>
      </c>
      <c r="C20" s="12">
        <v>500009</v>
      </c>
      <c r="D20" s="12">
        <v>19450586</v>
      </c>
      <c r="E20" s="12">
        <v>8230</v>
      </c>
      <c r="F20" s="12">
        <v>183400</v>
      </c>
      <c r="H20" s="13">
        <f t="shared" si="19"/>
        <v>26.173215889140987</v>
      </c>
      <c r="I20" s="13">
        <f t="shared" si="18"/>
        <v>1.8326702485195407</v>
      </c>
      <c r="J20" s="13">
        <f t="shared" si="18"/>
        <v>71.291737305669898</v>
      </c>
      <c r="K20" s="13">
        <f t="shared" si="18"/>
        <v>3.0165209316863936E-2</v>
      </c>
      <c r="L20" s="13">
        <f t="shared" si="18"/>
        <v>0.67221134735271515</v>
      </c>
      <c r="M20" s="13"/>
      <c r="N20" s="13">
        <f t="shared" si="20"/>
        <v>26.358350765643603</v>
      </c>
      <c r="O20" s="13">
        <f t="shared" si="21"/>
        <v>26.181113476822755</v>
      </c>
      <c r="P20" s="13"/>
      <c r="Q20" s="13">
        <f t="shared" si="22"/>
        <v>71.796015688488652</v>
      </c>
      <c r="R20" s="13">
        <f t="shared" si="23"/>
        <v>71.985663279028856</v>
      </c>
      <c r="AA20" s="11">
        <v>2000</v>
      </c>
      <c r="AH20" s="3">
        <f t="shared" si="16"/>
        <v>12.432897642883354</v>
      </c>
      <c r="AI20" s="3"/>
      <c r="AY20" s="9"/>
    </row>
    <row r="21" spans="1:52" x14ac:dyDescent="0.25">
      <c r="A21" s="11">
        <v>1950</v>
      </c>
      <c r="B21" s="12">
        <v>10348677</v>
      </c>
      <c r="C21" s="12">
        <v>344004</v>
      </c>
      <c r="D21" s="12">
        <v>21246865</v>
      </c>
      <c r="E21" s="12">
        <v>10064</v>
      </c>
      <c r="F21" s="12">
        <v>222420</v>
      </c>
      <c r="H21" s="13">
        <f t="shared" si="19"/>
        <v>32.166689512598367</v>
      </c>
      <c r="I21" s="13">
        <f t="shared" si="18"/>
        <v>1.0692642024764989</v>
      </c>
      <c r="J21" s="13">
        <f t="shared" si="18"/>
        <v>66.041418586268875</v>
      </c>
      <c r="K21" s="13">
        <f t="shared" si="18"/>
        <v>3.1281830832558595E-2</v>
      </c>
      <c r="L21" s="13">
        <f t="shared" si="18"/>
        <v>0.69134586782369656</v>
      </c>
      <c r="M21" s="13"/>
      <c r="N21" s="13">
        <f t="shared" si="20"/>
        <v>32.400826862097539</v>
      </c>
      <c r="O21" s="13">
        <f t="shared" si="21"/>
        <v>32.176754990661955</v>
      </c>
      <c r="P21" s="13"/>
      <c r="Q21" s="13">
        <f t="shared" si="22"/>
        <v>66.522125893711831</v>
      </c>
      <c r="R21" s="13">
        <f t="shared" si="23"/>
        <v>66.753646216776673</v>
      </c>
      <c r="AA21" s="11">
        <v>2010</v>
      </c>
      <c r="AH21" s="3">
        <f t="shared" si="16"/>
        <v>10.507183168047025</v>
      </c>
      <c r="AI21" s="3"/>
      <c r="AY21" s="9"/>
    </row>
    <row r="22" spans="1:52" x14ac:dyDescent="0.25">
      <c r="A22" s="11">
        <v>1960</v>
      </c>
      <c r="B22" s="12">
        <v>13484806</v>
      </c>
      <c r="C22" s="12">
        <v>713507</v>
      </c>
      <c r="D22" s="12">
        <v>20025219</v>
      </c>
      <c r="E22" s="12">
        <v>11154</v>
      </c>
      <c r="F22" s="12">
        <v>220783</v>
      </c>
      <c r="H22" s="13">
        <f t="shared" si="19"/>
        <v>39.136910311683756</v>
      </c>
      <c r="I22" s="13">
        <f t="shared" si="18"/>
        <v>2.0708091362796424</v>
      </c>
      <c r="J22" s="13">
        <f t="shared" si="18"/>
        <v>58.119130521775801</v>
      </c>
      <c r="K22" s="13">
        <f t="shared" si="18"/>
        <v>3.2372219342015049E-2</v>
      </c>
      <c r="L22" s="13">
        <f t="shared" si="18"/>
        <v>0.64077781091878327</v>
      </c>
      <c r="M22" s="13"/>
      <c r="N22" s="13">
        <f t="shared" si="20"/>
        <v>39.40214586852111</v>
      </c>
      <c r="O22" s="13">
        <f t="shared" si="21"/>
        <v>39.149583900855625</v>
      </c>
      <c r="P22" s="13"/>
      <c r="Q22" s="13">
        <f t="shared" si="22"/>
        <v>58.513010872168309</v>
      </c>
      <c r="R22" s="13">
        <f t="shared" si="23"/>
        <v>58.778936378906067</v>
      </c>
      <c r="AY22" s="9"/>
    </row>
    <row r="23" spans="1:52" x14ac:dyDescent="0.25">
      <c r="A23" s="11">
        <v>1970</v>
      </c>
      <c r="B23" s="12">
        <v>17127600</v>
      </c>
      <c r="C23" s="12">
        <v>759200</v>
      </c>
      <c r="D23" s="12">
        <v>18458500</v>
      </c>
      <c r="E23" s="12">
        <v>16800</v>
      </c>
      <c r="F23" s="12">
        <v>154700</v>
      </c>
      <c r="H23" s="13">
        <f t="shared" si="19"/>
        <v>46.903343118783681</v>
      </c>
      <c r="I23" s="13">
        <f t="shared" si="18"/>
        <v>2.0790430705866889</v>
      </c>
      <c r="J23" s="13">
        <f t="shared" si="18"/>
        <v>50.547966963151204</v>
      </c>
      <c r="K23" s="13">
        <f t="shared" si="18"/>
        <v>4.6006221793804494E-2</v>
      </c>
      <c r="L23" s="13">
        <f t="shared" si="18"/>
        <v>0.42364062568461641</v>
      </c>
      <c r="M23" s="13"/>
      <c r="N23" s="13">
        <f t="shared" si="20"/>
        <v>47.124662611121657</v>
      </c>
      <c r="O23" s="13">
        <f t="shared" si="21"/>
        <v>46.924931506849312</v>
      </c>
      <c r="P23" s="13"/>
      <c r="Q23" s="13">
        <f t="shared" si="22"/>
        <v>50.786484084599657</v>
      </c>
      <c r="R23" s="13">
        <f t="shared" si="23"/>
        <v>50.995068493150683</v>
      </c>
      <c r="AY23" s="9"/>
    </row>
    <row r="24" spans="1:52" x14ac:dyDescent="0.25">
      <c r="A24" s="11">
        <v>1980</v>
      </c>
      <c r="B24" s="12">
        <v>25986300</v>
      </c>
      <c r="C24" s="12">
        <v>1489500</v>
      </c>
      <c r="D24" s="12">
        <v>16003400</v>
      </c>
      <c r="E24" s="12">
        <v>57400</v>
      </c>
      <c r="F24" s="12">
        <v>129700</v>
      </c>
      <c r="H24" s="13">
        <f t="shared" si="19"/>
        <v>59.511110398636937</v>
      </c>
      <c r="I24" s="13">
        <f t="shared" si="18"/>
        <v>3.4110973450922106</v>
      </c>
      <c r="J24" s="13">
        <f t="shared" si="18"/>
        <v>36.649315375930641</v>
      </c>
      <c r="K24" s="13">
        <f t="shared" si="18"/>
        <v>0.13145148547048868</v>
      </c>
      <c r="L24" s="13">
        <f t="shared" si="18"/>
        <v>0.2970253948697279</v>
      </c>
      <c r="M24" s="13"/>
      <c r="N24" s="13">
        <f t="shared" si="20"/>
        <v>59.767199028500983</v>
      </c>
      <c r="O24" s="13">
        <f t="shared" si="21"/>
        <v>59.589441604810027</v>
      </c>
      <c r="P24" s="13"/>
      <c r="Q24" s="13">
        <f t="shared" si="22"/>
        <v>36.807024968260684</v>
      </c>
      <c r="R24" s="13">
        <f t="shared" si="23"/>
        <v>36.994971210005296</v>
      </c>
      <c r="AY24" s="9"/>
    </row>
    <row r="25" spans="1:52" x14ac:dyDescent="0.25">
      <c r="A25" s="11">
        <v>1990</v>
      </c>
      <c r="B25" s="12">
        <v>37601248</v>
      </c>
      <c r="C25" s="12">
        <v>2077172</v>
      </c>
      <c r="D25" s="12">
        <v>13707975</v>
      </c>
      <c r="E25" s="12">
        <v>107141</v>
      </c>
      <c r="F25" s="12">
        <v>169618</v>
      </c>
      <c r="H25" s="13">
        <f t="shared" si="19"/>
        <v>70.069023524036623</v>
      </c>
      <c r="I25" s="13">
        <f t="shared" si="18"/>
        <v>3.8707601867754549</v>
      </c>
      <c r="J25" s="13">
        <f t="shared" si="18"/>
        <v>25.544482532651735</v>
      </c>
      <c r="K25" s="13">
        <f t="shared" si="18"/>
        <v>0.19965468298788402</v>
      </c>
      <c r="L25" s="13">
        <f t="shared" si="18"/>
        <v>0.31607907354830467</v>
      </c>
      <c r="M25" s="13"/>
      <c r="N25" s="13">
        <f t="shared" si="20"/>
        <v>70.432266497859615</v>
      </c>
      <c r="O25" s="13">
        <f t="shared" si="21"/>
        <v>70.209199478684127</v>
      </c>
      <c r="P25" s="13"/>
      <c r="Q25" s="13">
        <f t="shared" si="22"/>
        <v>25.676907009735345</v>
      </c>
      <c r="R25" s="13">
        <f t="shared" si="23"/>
        <v>25.912296720071378</v>
      </c>
      <c r="AY25" s="16"/>
    </row>
    <row r="26" spans="1:52" x14ac:dyDescent="0.25">
      <c r="A26" s="11">
        <v>2000</v>
      </c>
      <c r="B26" s="12">
        <v>43444749</v>
      </c>
      <c r="C26" s="12">
        <v>2008398</v>
      </c>
      <c r="D26" s="12">
        <v>16208643</v>
      </c>
      <c r="E26" s="12">
        <v>87835</v>
      </c>
      <c r="F26" s="12">
        <v>198589</v>
      </c>
      <c r="H26" s="13">
        <f t="shared" si="19"/>
        <v>70.130753083535225</v>
      </c>
      <c r="I26" s="13">
        <f t="shared" si="18"/>
        <v>3.242059569304129</v>
      </c>
      <c r="J26" s="13">
        <f t="shared" si="18"/>
        <v>26.164826963372988</v>
      </c>
      <c r="K26" s="13">
        <f t="shared" si="18"/>
        <v>0.14178778422893676</v>
      </c>
      <c r="L26" s="13">
        <f t="shared" si="18"/>
        <v>0.32057259955872175</v>
      </c>
      <c r="M26" s="13"/>
      <c r="N26" s="13">
        <f t="shared" si="20"/>
        <v>70.45651610178686</v>
      </c>
      <c r="O26" s="13">
        <f t="shared" si="21"/>
        <v>70.230331113878236</v>
      </c>
      <c r="P26" s="13"/>
      <c r="Q26" s="13">
        <f t="shared" si="22"/>
        <v>26.286364700084121</v>
      </c>
      <c r="R26" s="13">
        <f t="shared" si="23"/>
        <v>26.523005945372564</v>
      </c>
    </row>
    <row r="27" spans="1:52" x14ac:dyDescent="0.25">
      <c r="A27" s="11">
        <v>2010</v>
      </c>
      <c r="B27" s="12">
        <v>44610238</v>
      </c>
      <c r="C27" s="12">
        <v>4381813</v>
      </c>
      <c r="D27" s="12">
        <v>14697633</v>
      </c>
      <c r="E27" s="12">
        <v>91496</v>
      </c>
      <c r="F27" s="12">
        <v>218260</v>
      </c>
      <c r="H27" s="13">
        <f t="shared" si="19"/>
        <v>69.704106785934371</v>
      </c>
      <c r="I27" s="13">
        <f t="shared" si="18"/>
        <v>6.8466427206238052</v>
      </c>
      <c r="J27" s="13">
        <f t="shared" si="18"/>
        <v>22.96525250845945</v>
      </c>
      <c r="K27" s="13">
        <f t="shared" si="18"/>
        <v>0.14296375093282065</v>
      </c>
      <c r="L27" s="13">
        <f t="shared" si="18"/>
        <v>0.34103423404954791</v>
      </c>
      <c r="M27" s="13"/>
      <c r="N27" s="13">
        <f t="shared" si="20"/>
        <v>70.04311404653852</v>
      </c>
      <c r="O27" s="13">
        <f t="shared" si="21"/>
        <v>69.803901061188881</v>
      </c>
      <c r="P27" s="13"/>
      <c r="Q27" s="13">
        <f t="shared" si="22"/>
        <v>23.076944454615287</v>
      </c>
      <c r="R27" s="13">
        <f t="shared" si="23"/>
        <v>23.33965398730399</v>
      </c>
    </row>
    <row r="30" spans="1:52" x14ac:dyDescent="0.25">
      <c r="B30" t="s">
        <v>31</v>
      </c>
    </row>
    <row r="31" spans="1:52" x14ac:dyDescent="0.25">
      <c r="A31" s="5"/>
      <c r="B31" s="5" t="s">
        <v>5</v>
      </c>
      <c r="C31" s="5" t="s">
        <v>6</v>
      </c>
      <c r="D31" s="5" t="s">
        <v>7</v>
      </c>
      <c r="E31" s="5" t="s">
        <v>27</v>
      </c>
      <c r="F31" s="5" t="s">
        <v>28</v>
      </c>
      <c r="J31" s="12"/>
    </row>
    <row r="32" spans="1:52" x14ac:dyDescent="0.25">
      <c r="A32" s="11">
        <v>1910</v>
      </c>
      <c r="B32" s="12">
        <v>15302605.300000001</v>
      </c>
      <c r="C32" s="12">
        <v>774085.3</v>
      </c>
      <c r="D32" s="12">
        <v>352247.2</v>
      </c>
      <c r="E32" s="12">
        <v>52265.8</v>
      </c>
      <c r="F32" s="12">
        <v>125951.3</v>
      </c>
      <c r="G32" s="11"/>
      <c r="H32" s="13">
        <f>100*B32/SUM($B32:$F32)</f>
        <v>92.144653266285829</v>
      </c>
      <c r="I32" s="13">
        <f t="shared" ref="I32:I41" si="24">100*C32/SUM($B32:$F32)</f>
        <v>4.6611554156094481</v>
      </c>
      <c r="J32" s="13">
        <f t="shared" ref="J32:L41" si="25">100*D32/SUM($B32:$F32)</f>
        <v>2.1210568704938133</v>
      </c>
      <c r="K32" s="13">
        <f t="shared" si="25"/>
        <v>0.31471856747720223</v>
      </c>
      <c r="L32" s="13">
        <f t="shared" si="25"/>
        <v>0.75841588013368855</v>
      </c>
      <c r="M32" s="13"/>
      <c r="N32" s="13">
        <f>100*B32/SUM(B32:D32)</f>
        <v>93.144215933424491</v>
      </c>
      <c r="O32" s="13">
        <f>100*B32/SUM(B32:D32,F32)</f>
        <v>92.435565152774103</v>
      </c>
      <c r="P32" s="13"/>
      <c r="Q32" s="13">
        <f>100*D32/SUM(B32:D32)</f>
        <v>2.1440655767775807</v>
      </c>
      <c r="R32" s="13">
        <f>100*(D32+F32)/(B32+C32+D32+F32)</f>
        <v>2.8885635965993872</v>
      </c>
    </row>
    <row r="33" spans="1:58" x14ac:dyDescent="0.25">
      <c r="A33" s="11">
        <v>1930</v>
      </c>
      <c r="B33" s="12">
        <v>19725073.399999999</v>
      </c>
      <c r="C33" s="12">
        <v>1725312.2</v>
      </c>
      <c r="D33" s="12">
        <v>408252</v>
      </c>
      <c r="E33" s="12">
        <v>85308</v>
      </c>
      <c r="F33" s="12">
        <v>277634.59999999998</v>
      </c>
      <c r="G33" s="11"/>
      <c r="H33" s="13">
        <f t="shared" ref="H33:H41" si="26">100*B33/SUM($B33:$F33)</f>
        <v>88.765394821021772</v>
      </c>
      <c r="I33" s="13">
        <f t="shared" si="24"/>
        <v>7.7641292134571058</v>
      </c>
      <c r="J33" s="13">
        <f t="shared" si="25"/>
        <v>1.8371870781718755</v>
      </c>
      <c r="K33" s="13">
        <f t="shared" si="25"/>
        <v>0.38389709117086102</v>
      </c>
      <c r="L33" s="13">
        <f t="shared" si="25"/>
        <v>1.2493917961783834</v>
      </c>
      <c r="M33" s="13"/>
      <c r="N33" s="13">
        <f t="shared" ref="N33:N41" si="27">100*B33/SUM(B33:D33)</f>
        <v>90.239262670240706</v>
      </c>
      <c r="O33" s="13">
        <f t="shared" ref="O33:O41" si="28">100*B33/SUM(B33:D33,F33)</f>
        <v>89.1074758287441</v>
      </c>
      <c r="P33" s="13"/>
      <c r="Q33" s="13">
        <f t="shared" ref="Q33:Q41" si="29">100*D33/SUM(B33:D33)</f>
        <v>1.8676918821326725</v>
      </c>
      <c r="R33" s="13">
        <f t="shared" ref="R33:R41" si="30">100*(D33+F33)/(B33+C33+D33+F33)</f>
        <v>3.0984738252360304</v>
      </c>
      <c r="BC33" s="16"/>
      <c r="BE33" s="16"/>
      <c r="BF33" s="16"/>
    </row>
    <row r="34" spans="1:58" x14ac:dyDescent="0.25">
      <c r="A34" s="11">
        <v>1940</v>
      </c>
      <c r="B34" s="12">
        <v>21350336</v>
      </c>
      <c r="C34" s="12">
        <v>1654345</v>
      </c>
      <c r="D34" s="12">
        <v>887946</v>
      </c>
      <c r="E34" s="12">
        <v>147502</v>
      </c>
      <c r="F34" s="12">
        <v>335200</v>
      </c>
      <c r="G34" s="11"/>
      <c r="H34" s="13">
        <f t="shared" si="26"/>
        <v>87.589939811684189</v>
      </c>
      <c r="I34" s="13">
        <f t="shared" si="24"/>
        <v>6.7869648036340351</v>
      </c>
      <c r="J34" s="13">
        <f t="shared" si="25"/>
        <v>3.6428062160719965</v>
      </c>
      <c r="K34" s="13">
        <f t="shared" si="25"/>
        <v>0.60512824257674636</v>
      </c>
      <c r="L34" s="13">
        <f t="shared" si="25"/>
        <v>1.3751609260330393</v>
      </c>
      <c r="M34" s="13"/>
      <c r="N34" s="13">
        <f t="shared" si="27"/>
        <v>89.359516640844888</v>
      </c>
      <c r="O34" s="13">
        <f t="shared" si="28"/>
        <v>88.123198172085353</v>
      </c>
      <c r="P34" s="13"/>
      <c r="Q34" s="13">
        <f t="shared" si="29"/>
        <v>3.7164017167304375</v>
      </c>
      <c r="R34" s="13">
        <f t="shared" si="30"/>
        <v>5.0485171451818607</v>
      </c>
    </row>
    <row r="35" spans="1:58" x14ac:dyDescent="0.25">
      <c r="A35" s="11">
        <v>1950</v>
      </c>
      <c r="B35" s="12">
        <v>24819512</v>
      </c>
      <c r="C35" s="12">
        <v>771489</v>
      </c>
      <c r="D35" s="12">
        <v>1316246</v>
      </c>
      <c r="E35" s="12">
        <v>421010</v>
      </c>
      <c r="F35" s="12">
        <v>317790</v>
      </c>
      <c r="G35" s="11"/>
      <c r="H35" s="13">
        <f t="shared" si="26"/>
        <v>89.775988588893014</v>
      </c>
      <c r="I35" s="13">
        <f t="shared" si="24"/>
        <v>2.7905942574719633</v>
      </c>
      <c r="J35" s="13">
        <f t="shared" si="25"/>
        <v>4.7610640320476918</v>
      </c>
      <c r="K35" s="13">
        <f t="shared" si="25"/>
        <v>1.5228578610171646</v>
      </c>
      <c r="L35" s="13">
        <f t="shared" si="25"/>
        <v>1.149495260570164</v>
      </c>
      <c r="M35" s="13"/>
      <c r="N35" s="13">
        <f t="shared" si="27"/>
        <v>92.2409936624137</v>
      </c>
      <c r="O35" s="13">
        <f t="shared" si="28"/>
        <v>91.164291163314118</v>
      </c>
      <c r="P35" s="13"/>
      <c r="Q35" s="13">
        <f t="shared" si="29"/>
        <v>4.8917899330243637</v>
      </c>
      <c r="R35" s="13">
        <f t="shared" si="30"/>
        <v>6.0019606217615058</v>
      </c>
    </row>
    <row r="36" spans="1:58" x14ac:dyDescent="0.25">
      <c r="A36" s="11">
        <v>1960</v>
      </c>
      <c r="B36" s="12">
        <v>25610441</v>
      </c>
      <c r="C36" s="12">
        <v>940403</v>
      </c>
      <c r="D36" s="12">
        <v>997258</v>
      </c>
      <c r="E36" s="12">
        <v>691189</v>
      </c>
      <c r="F36" s="12">
        <v>337105</v>
      </c>
      <c r="G36" s="11"/>
      <c r="H36" s="13">
        <f t="shared" si="26"/>
        <v>89.620961999546765</v>
      </c>
      <c r="I36" s="13">
        <f t="shared" si="24"/>
        <v>3.2908383548436269</v>
      </c>
      <c r="J36" s="13">
        <f t="shared" si="25"/>
        <v>3.4897962640215372</v>
      </c>
      <c r="K36" s="13">
        <f t="shared" si="25"/>
        <v>2.4187409776936182</v>
      </c>
      <c r="L36" s="13">
        <f t="shared" si="25"/>
        <v>1.179662403894459</v>
      </c>
      <c r="M36" s="13"/>
      <c r="N36" s="13">
        <f t="shared" si="27"/>
        <v>92.966263156714021</v>
      </c>
      <c r="O36" s="13">
        <f t="shared" si="28"/>
        <v>91.842391559080056</v>
      </c>
      <c r="P36" s="13"/>
      <c r="Q36" s="13">
        <f t="shared" si="29"/>
        <v>3.6200606488243725</v>
      </c>
      <c r="R36" s="13">
        <f t="shared" si="30"/>
        <v>4.7852002676544592</v>
      </c>
    </row>
    <row r="37" spans="1:58" x14ac:dyDescent="0.25">
      <c r="A37" s="11">
        <v>1970</v>
      </c>
      <c r="B37" s="12">
        <v>26319000</v>
      </c>
      <c r="C37" s="12">
        <v>668500</v>
      </c>
      <c r="D37" s="12">
        <v>1333500</v>
      </c>
      <c r="E37" s="12">
        <v>643300</v>
      </c>
      <c r="F37" s="12">
        <v>266000</v>
      </c>
      <c r="G37" s="11"/>
      <c r="H37" s="13">
        <f t="shared" si="26"/>
        <v>90.040129591553963</v>
      </c>
      <c r="I37" s="13">
        <f t="shared" si="24"/>
        <v>2.2870103967458424</v>
      </c>
      <c r="J37" s="13">
        <f t="shared" si="25"/>
        <v>4.5620469170689315</v>
      </c>
      <c r="K37" s="13">
        <f t="shared" si="25"/>
        <v>2.2007984865020203</v>
      </c>
      <c r="L37" s="13">
        <f t="shared" si="25"/>
        <v>0.91001460812923574</v>
      </c>
      <c r="M37" s="13"/>
      <c r="N37" s="13">
        <f t="shared" si="27"/>
        <v>92.931040570601326</v>
      </c>
      <c r="O37" s="13">
        <f t="shared" si="28"/>
        <v>92.066323853499838</v>
      </c>
      <c r="P37" s="13"/>
      <c r="Q37" s="13">
        <f t="shared" si="29"/>
        <v>4.7085201793721971</v>
      </c>
      <c r="R37" s="13">
        <f t="shared" si="30"/>
        <v>5.5952006156644627</v>
      </c>
    </row>
    <row r="38" spans="1:58" x14ac:dyDescent="0.25">
      <c r="A38" s="11">
        <v>1980</v>
      </c>
      <c r="B38" s="12">
        <v>30092400</v>
      </c>
      <c r="C38" s="12">
        <v>1381300</v>
      </c>
      <c r="D38" s="12">
        <v>1819800</v>
      </c>
      <c r="E38" s="12">
        <v>574700</v>
      </c>
      <c r="F38" s="12">
        <v>246200</v>
      </c>
      <c r="G38" s="11"/>
      <c r="H38" s="13">
        <f t="shared" si="26"/>
        <v>88.210257252069511</v>
      </c>
      <c r="I38" s="13">
        <f t="shared" si="24"/>
        <v>4.0490232863541493</v>
      </c>
      <c r="J38" s="13">
        <f t="shared" si="25"/>
        <v>5.3344042398517928</v>
      </c>
      <c r="K38" s="13">
        <f t="shared" si="25"/>
        <v>1.6846258471495907</v>
      </c>
      <c r="L38" s="13">
        <f t="shared" si="25"/>
        <v>0.72168937457495952</v>
      </c>
      <c r="M38" s="13"/>
      <c r="N38" s="13">
        <f t="shared" si="27"/>
        <v>90.385210326339973</v>
      </c>
      <c r="O38" s="13">
        <f t="shared" si="28"/>
        <v>89.721732752529093</v>
      </c>
      <c r="P38" s="13"/>
      <c r="Q38" s="13">
        <f t="shared" si="29"/>
        <v>5.465931788487242</v>
      </c>
      <c r="R38" s="13">
        <f t="shared" si="30"/>
        <v>6.1598642802410275</v>
      </c>
    </row>
    <row r="39" spans="1:58" x14ac:dyDescent="0.25">
      <c r="A39" s="11">
        <v>1990</v>
      </c>
      <c r="B39" s="12">
        <v>35630358</v>
      </c>
      <c r="C39" s="12">
        <v>1524639</v>
      </c>
      <c r="D39" s="12">
        <v>2361342</v>
      </c>
      <c r="E39" s="12">
        <v>658014</v>
      </c>
      <c r="F39" s="12">
        <v>396275</v>
      </c>
      <c r="G39" s="11"/>
      <c r="H39" s="13">
        <f t="shared" si="26"/>
        <v>87.823037888395518</v>
      </c>
      <c r="I39" s="13">
        <f t="shared" si="24"/>
        <v>3.7579871822541175</v>
      </c>
      <c r="J39" s="13">
        <f t="shared" si="25"/>
        <v>5.8203240038581603</v>
      </c>
      <c r="K39" s="13">
        <f t="shared" si="25"/>
        <v>1.6218974968787765</v>
      </c>
      <c r="L39" s="13">
        <f t="shared" si="25"/>
        <v>0.9767534286134294</v>
      </c>
      <c r="M39" s="13"/>
      <c r="N39" s="13">
        <f t="shared" si="27"/>
        <v>90.166141149867144</v>
      </c>
      <c r="O39" s="13">
        <f t="shared" si="28"/>
        <v>89.270920716944275</v>
      </c>
      <c r="P39" s="13"/>
      <c r="Q39" s="13">
        <f t="shared" si="29"/>
        <v>5.975609228375129</v>
      </c>
      <c r="R39" s="13">
        <f t="shared" si="30"/>
        <v>6.9091365451533697</v>
      </c>
    </row>
    <row r="40" spans="1:58" x14ac:dyDescent="0.25">
      <c r="A40" s="11">
        <v>2000</v>
      </c>
      <c r="B40" s="12">
        <v>36717430</v>
      </c>
      <c r="C40" s="12">
        <v>1216733</v>
      </c>
      <c r="D40" s="12">
        <v>3818888</v>
      </c>
      <c r="E40" s="12">
        <v>430749</v>
      </c>
      <c r="F40" s="12">
        <v>570037</v>
      </c>
      <c r="G40" s="11"/>
      <c r="H40" s="13">
        <f t="shared" si="26"/>
        <v>85.881016948256601</v>
      </c>
      <c r="I40" s="13">
        <f t="shared" si="24"/>
        <v>2.8459036319944806</v>
      </c>
      <c r="J40" s="13">
        <f t="shared" si="25"/>
        <v>8.9322696346529078</v>
      </c>
      <c r="K40" s="13">
        <f t="shared" si="25"/>
        <v>1.0075095715970475</v>
      </c>
      <c r="L40" s="13">
        <f t="shared" si="25"/>
        <v>1.3333002134989662</v>
      </c>
      <c r="M40" s="13"/>
      <c r="N40" s="13">
        <f t="shared" si="27"/>
        <v>87.93951368967025</v>
      </c>
      <c r="O40" s="13">
        <f t="shared" si="28"/>
        <v>86.755082710410917</v>
      </c>
      <c r="P40" s="13"/>
      <c r="Q40" s="13">
        <f t="shared" si="29"/>
        <v>9.1463687288385227</v>
      </c>
      <c r="R40" s="13">
        <f t="shared" si="30"/>
        <v>10.370049085265235</v>
      </c>
    </row>
    <row r="41" spans="1:58" x14ac:dyDescent="0.25">
      <c r="A41" s="11">
        <v>2010</v>
      </c>
      <c r="B41" s="12">
        <v>32191160</v>
      </c>
      <c r="C41" s="12">
        <v>3073184</v>
      </c>
      <c r="D41" s="12">
        <v>3779946</v>
      </c>
      <c r="E41" s="12">
        <v>385937</v>
      </c>
      <c r="F41" s="12">
        <v>590994</v>
      </c>
      <c r="G41" s="11"/>
      <c r="H41" s="13">
        <f t="shared" si="26"/>
        <v>80.435227101142161</v>
      </c>
      <c r="I41" s="13">
        <f t="shared" si="24"/>
        <v>7.6788861589205384</v>
      </c>
      <c r="J41" s="13">
        <f t="shared" si="25"/>
        <v>9.4448542686891042</v>
      </c>
      <c r="K41" s="13">
        <f t="shared" si="25"/>
        <v>0.96433089835015273</v>
      </c>
      <c r="L41" s="13">
        <f t="shared" si="25"/>
        <v>1.4767015728980382</v>
      </c>
      <c r="M41" s="13"/>
      <c r="N41" s="13">
        <f t="shared" si="27"/>
        <v>82.447804787844774</v>
      </c>
      <c r="O41" s="13">
        <f t="shared" si="28"/>
        <v>81.218441628928403</v>
      </c>
      <c r="P41" s="13"/>
      <c r="Q41" s="13">
        <f t="shared" si="29"/>
        <v>9.681174891386167</v>
      </c>
      <c r="R41" s="13">
        <f t="shared" si="30"/>
        <v>11.027901301274895</v>
      </c>
    </row>
    <row r="44" spans="1:58" x14ac:dyDescent="0.25">
      <c r="B44" t="s">
        <v>32</v>
      </c>
    </row>
    <row r="45" spans="1:58" x14ac:dyDescent="0.25">
      <c r="A45" s="5"/>
      <c r="B45" s="5" t="s">
        <v>5</v>
      </c>
      <c r="C45" s="5" t="s">
        <v>6</v>
      </c>
      <c r="D45" s="5" t="s">
        <v>7</v>
      </c>
      <c r="E45" s="5" t="s">
        <v>27</v>
      </c>
      <c r="F45" s="5" t="s">
        <v>28</v>
      </c>
    </row>
    <row r="46" spans="1:58" x14ac:dyDescent="0.25">
      <c r="A46" s="11">
        <v>1910</v>
      </c>
      <c r="B46" s="12">
        <v>2627040.9</v>
      </c>
      <c r="C46" s="12">
        <v>122936.8</v>
      </c>
      <c r="D46" s="12">
        <v>12023181.300000001</v>
      </c>
      <c r="E46" s="12">
        <v>77.5</v>
      </c>
      <c r="F46" s="12">
        <v>72924.800000000003</v>
      </c>
      <c r="H46" s="13">
        <f>100*B46/SUM($B46:$F46)</f>
        <v>17.695085260861337</v>
      </c>
      <c r="I46" s="13">
        <f t="shared" ref="I46:I55" si="31">100*C46/SUM($B46:$F46)</f>
        <v>0.82807129409270253</v>
      </c>
      <c r="J46" s="13">
        <f t="shared" ref="J46:L55" si="32">100*D46/SUM($B46:$F46)</f>
        <v>80.98511835514006</v>
      </c>
      <c r="K46" s="13">
        <f t="shared" si="32"/>
        <v>5.2202046329646163E-4</v>
      </c>
      <c r="L46" s="13">
        <f t="shared" si="32"/>
        <v>0.49120306944260395</v>
      </c>
      <c r="M46" s="13"/>
      <c r="N46" s="13">
        <f>100*B46/SUM(B46:D46)</f>
        <v>17.782526404812945</v>
      </c>
      <c r="O46" s="13">
        <f>100*B46/SUM(B46:D46,F46)</f>
        <v>17.695177633309601</v>
      </c>
      <c r="P46" s="13"/>
      <c r="Q46" s="13">
        <f>100*D46/SUM(B46:D46)</f>
        <v>81.385310345607195</v>
      </c>
      <c r="R46" s="13">
        <f>100*(D46+F46)/(B46+C46+D46+F46)</f>
        <v>81.476746749873541</v>
      </c>
    </row>
    <row r="47" spans="1:58" x14ac:dyDescent="0.25">
      <c r="A47" s="11">
        <v>1930</v>
      </c>
      <c r="B47" s="12">
        <v>4389516.8</v>
      </c>
      <c r="C47" s="12">
        <v>307672.40000000002</v>
      </c>
      <c r="D47" s="12">
        <v>16551792.800000001</v>
      </c>
      <c r="E47" s="12">
        <v>508.6</v>
      </c>
      <c r="F47" s="12">
        <v>156732.29999999999</v>
      </c>
      <c r="H47" s="13">
        <f t="shared" ref="H47:H55" si="33">100*B47/SUM($B47:$F47)</f>
        <v>20.505797872449509</v>
      </c>
      <c r="I47" s="13">
        <f t="shared" si="31"/>
        <v>1.4373035422330391</v>
      </c>
      <c r="J47" s="13">
        <f t="shared" si="32"/>
        <v>77.322341626181981</v>
      </c>
      <c r="K47" s="13">
        <f t="shared" si="32"/>
        <v>2.3759446137506116E-3</v>
      </c>
      <c r="L47" s="13">
        <f t="shared" si="32"/>
        <v>0.73218101452171636</v>
      </c>
      <c r="M47" s="13"/>
      <c r="N47" s="13">
        <f t="shared" ref="N47:N55" si="34">100*B47/SUM(B47:D47)</f>
        <v>20.657539264704539</v>
      </c>
      <c r="O47" s="13">
        <f t="shared" ref="O47:O55" si="35">100*B47/SUM(B47:D47,F47)</f>
        <v>20.506285090425596</v>
      </c>
      <c r="P47" s="13"/>
      <c r="Q47" s="13">
        <f t="shared" ref="Q47:Q55" si="36">100*D47/SUM(B47:D47)</f>
        <v>77.894521252829904</v>
      </c>
      <c r="R47" s="13">
        <f t="shared" ref="R47:R55" si="37">100*(D47+F47)/(B47+C47+D47+F47)</f>
        <v>78.05637721699388</v>
      </c>
    </row>
    <row r="48" spans="1:58" x14ac:dyDescent="0.25">
      <c r="A48" s="11">
        <v>1940</v>
      </c>
      <c r="B48" s="12">
        <v>5984070</v>
      </c>
      <c r="C48" s="12">
        <v>377050</v>
      </c>
      <c r="D48" s="12">
        <v>17685893</v>
      </c>
      <c r="E48" s="12">
        <v>7730</v>
      </c>
      <c r="F48" s="12">
        <v>160000</v>
      </c>
      <c r="H48" s="13">
        <f t="shared" si="33"/>
        <v>24.712506756730807</v>
      </c>
      <c r="I48" s="13">
        <f t="shared" si="31"/>
        <v>1.557109237128802</v>
      </c>
      <c r="J48" s="13">
        <f t="shared" si="32"/>
        <v>73.037706821831648</v>
      </c>
      <c r="K48" s="13">
        <f t="shared" si="32"/>
        <v>3.1922700976012838E-2</v>
      </c>
      <c r="L48" s="13">
        <f t="shared" si="32"/>
        <v>0.66075448333273656</v>
      </c>
      <c r="M48" s="13"/>
      <c r="N48" s="13">
        <f t="shared" si="34"/>
        <v>24.884878633367062</v>
      </c>
      <c r="O48" s="13">
        <f t="shared" si="35"/>
        <v>24.720398175520458</v>
      </c>
      <c r="P48" s="13"/>
      <c r="Q48" s="13">
        <f t="shared" si="36"/>
        <v>73.547151157609477</v>
      </c>
      <c r="R48" s="13">
        <f t="shared" si="37"/>
        <v>73.721995357295839</v>
      </c>
    </row>
    <row r="49" spans="1:18" x14ac:dyDescent="0.25">
      <c r="A49" s="11">
        <v>1950</v>
      </c>
      <c r="B49" s="12">
        <v>8775955</v>
      </c>
      <c r="C49" s="12">
        <v>252476</v>
      </c>
      <c r="D49" s="12">
        <v>19062533</v>
      </c>
      <c r="E49" s="12">
        <v>8162</v>
      </c>
      <c r="F49" s="12">
        <v>185460</v>
      </c>
      <c r="H49" s="13">
        <f t="shared" si="33"/>
        <v>31.027341181518441</v>
      </c>
      <c r="I49" s="13">
        <f t="shared" si="31"/>
        <v>0.89262752511208754</v>
      </c>
      <c r="J49" s="13">
        <f t="shared" si="32"/>
        <v>67.395481765227174</v>
      </c>
      <c r="K49" s="13">
        <f t="shared" si="32"/>
        <v>2.8856706617519521E-2</v>
      </c>
      <c r="L49" s="13">
        <f t="shared" si="32"/>
        <v>0.65569282152476971</v>
      </c>
      <c r="M49" s="13"/>
      <c r="N49" s="13">
        <f t="shared" si="34"/>
        <v>31.241202687098955</v>
      </c>
      <c r="O49" s="13">
        <f t="shared" si="35"/>
        <v>31.036297234756418</v>
      </c>
      <c r="P49" s="13"/>
      <c r="Q49" s="13">
        <f t="shared" si="36"/>
        <v>67.860017192717208</v>
      </c>
      <c r="R49" s="13">
        <f t="shared" si="37"/>
        <v>68.070817582873985</v>
      </c>
    </row>
    <row r="50" spans="1:18" x14ac:dyDescent="0.25">
      <c r="A50" s="11">
        <v>1960</v>
      </c>
      <c r="B50" s="12">
        <v>11334926</v>
      </c>
      <c r="C50" s="12">
        <v>529031</v>
      </c>
      <c r="D50" s="12">
        <v>17642083</v>
      </c>
      <c r="E50" s="12">
        <v>10456</v>
      </c>
      <c r="F50" s="12">
        <v>180424</v>
      </c>
      <c r="H50" s="13">
        <f t="shared" si="33"/>
        <v>38.168692241484976</v>
      </c>
      <c r="I50" s="13">
        <f t="shared" si="31"/>
        <v>1.7814338995424441</v>
      </c>
      <c r="J50" s="13">
        <f t="shared" si="32"/>
        <v>59.407113599659496</v>
      </c>
      <c r="K50" s="13">
        <f t="shared" si="32"/>
        <v>3.5209038513084857E-2</v>
      </c>
      <c r="L50" s="13">
        <f t="shared" si="32"/>
        <v>0.60755122080000212</v>
      </c>
      <c r="M50" s="13"/>
      <c r="N50" s="13">
        <f t="shared" si="34"/>
        <v>38.415612532213743</v>
      </c>
      <c r="O50" s="13">
        <f t="shared" si="35"/>
        <v>38.18213580438546</v>
      </c>
      <c r="P50" s="13"/>
      <c r="Q50" s="13">
        <f t="shared" si="36"/>
        <v>59.791429144676819</v>
      </c>
      <c r="R50" s="13">
        <f t="shared" si="37"/>
        <v>60.03580284940638</v>
      </c>
    </row>
    <row r="51" spans="1:18" x14ac:dyDescent="0.25">
      <c r="A51" s="11">
        <v>1970</v>
      </c>
      <c r="B51" s="12">
        <v>14179100</v>
      </c>
      <c r="C51" s="12">
        <v>568300</v>
      </c>
      <c r="D51" s="12">
        <v>15805600</v>
      </c>
      <c r="E51" s="12">
        <v>14700</v>
      </c>
      <c r="F51" s="12">
        <v>124700</v>
      </c>
      <c r="H51" s="13">
        <f t="shared" si="33"/>
        <v>46.197429982666719</v>
      </c>
      <c r="I51" s="13">
        <f t="shared" si="31"/>
        <v>1.851598441307946</v>
      </c>
      <c r="J51" s="13">
        <f t="shared" si="32"/>
        <v>51.496787478333395</v>
      </c>
      <c r="K51" s="13">
        <f t="shared" si="32"/>
        <v>4.7894592798217145E-2</v>
      </c>
      <c r="L51" s="13">
        <f t="shared" si="32"/>
        <v>0.40628950489371962</v>
      </c>
      <c r="M51" s="13"/>
      <c r="N51" s="13">
        <f t="shared" si="34"/>
        <v>46.40820868654469</v>
      </c>
      <c r="O51" s="13">
        <f t="shared" si="35"/>
        <v>46.219566655909667</v>
      </c>
      <c r="P51" s="13"/>
      <c r="Q51" s="13">
        <f t="shared" si="36"/>
        <v>51.731744836840896</v>
      </c>
      <c r="R51" s="13">
        <f t="shared" si="37"/>
        <v>51.927947662308455</v>
      </c>
    </row>
    <row r="52" spans="1:18" x14ac:dyDescent="0.25">
      <c r="A52" s="11">
        <v>1980</v>
      </c>
      <c r="B52" s="12">
        <v>20793100</v>
      </c>
      <c r="C52" s="12">
        <v>1019100</v>
      </c>
      <c r="D52" s="12">
        <v>12906800</v>
      </c>
      <c r="E52" s="12">
        <v>40500</v>
      </c>
      <c r="F52" s="12">
        <v>98800</v>
      </c>
      <c r="H52" s="13">
        <f t="shared" si="33"/>
        <v>59.650355869333843</v>
      </c>
      <c r="I52" s="13">
        <f t="shared" si="31"/>
        <v>2.9235504886927934</v>
      </c>
      <c r="J52" s="13">
        <f t="shared" si="32"/>
        <v>37.026475760435822</v>
      </c>
      <c r="K52" s="13">
        <f t="shared" si="32"/>
        <v>0.11618466764013162</v>
      </c>
      <c r="L52" s="13">
        <f t="shared" si="32"/>
        <v>0.2834332138974075</v>
      </c>
      <c r="M52" s="13"/>
      <c r="N52" s="13">
        <f t="shared" si="34"/>
        <v>59.889685762838795</v>
      </c>
      <c r="O52" s="13">
        <f t="shared" si="35"/>
        <v>59.719741051990646</v>
      </c>
      <c r="P52" s="13"/>
      <c r="Q52" s="13">
        <f t="shared" si="36"/>
        <v>37.175033843140646</v>
      </c>
      <c r="R52" s="13">
        <f t="shared" si="37"/>
        <v>37.353307790842614</v>
      </c>
    </row>
    <row r="53" spans="1:18" x14ac:dyDescent="0.25">
      <c r="A53" s="11">
        <v>1990</v>
      </c>
      <c r="B53" s="12">
        <v>29310165</v>
      </c>
      <c r="C53" s="12">
        <v>1235210</v>
      </c>
      <c r="D53" s="12">
        <v>9987131</v>
      </c>
      <c r="E53" s="12">
        <v>66468</v>
      </c>
      <c r="F53" s="12">
        <v>103648</v>
      </c>
      <c r="H53" s="13">
        <f t="shared" si="33"/>
        <v>72.010508315655926</v>
      </c>
      <c r="I53" s="13">
        <f t="shared" si="31"/>
        <v>3.0347185004445167</v>
      </c>
      <c r="J53" s="13">
        <f t="shared" si="32"/>
        <v>24.536824679255307</v>
      </c>
      <c r="K53" s="13">
        <f t="shared" si="32"/>
        <v>0.16330151900287898</v>
      </c>
      <c r="L53" s="13">
        <f t="shared" si="32"/>
        <v>0.25464698564136728</v>
      </c>
      <c r="M53" s="13"/>
      <c r="N53" s="13">
        <f t="shared" si="34"/>
        <v>72.312738324149024</v>
      </c>
      <c r="O53" s="13">
        <f t="shared" si="35"/>
        <v>72.128294916886077</v>
      </c>
      <c r="P53" s="13"/>
      <c r="Q53" s="13">
        <f t="shared" si="36"/>
        <v>24.639806381574335</v>
      </c>
      <c r="R53" s="13">
        <f t="shared" si="37"/>
        <v>24.832022735222434</v>
      </c>
    </row>
    <row r="54" spans="1:18" x14ac:dyDescent="0.25">
      <c r="A54" s="11">
        <v>2000</v>
      </c>
      <c r="B54" s="12">
        <v>31581662</v>
      </c>
      <c r="C54" s="12">
        <v>1013710</v>
      </c>
      <c r="D54" s="12">
        <v>10053127</v>
      </c>
      <c r="E54" s="12">
        <v>47523</v>
      </c>
      <c r="F54" s="12">
        <v>100152</v>
      </c>
      <c r="H54" s="13">
        <f t="shared" si="33"/>
        <v>73.795526674884542</v>
      </c>
      <c r="I54" s="13">
        <f t="shared" si="31"/>
        <v>2.3686930518601965</v>
      </c>
      <c r="J54" s="13">
        <f t="shared" si="32"/>
        <v>23.49071438021539</v>
      </c>
      <c r="K54" s="13">
        <f t="shared" si="32"/>
        <v>0.11104497331934392</v>
      </c>
      <c r="L54" s="13">
        <f t="shared" si="32"/>
        <v>0.2340209197205339</v>
      </c>
      <c r="M54" s="13"/>
      <c r="N54" s="13">
        <f t="shared" si="34"/>
        <v>74.051051597384472</v>
      </c>
      <c r="O54" s="13">
        <f t="shared" si="35"/>
        <v>73.877563996112997</v>
      </c>
      <c r="P54" s="13"/>
      <c r="Q54" s="13">
        <f t="shared" si="36"/>
        <v>23.572053497123076</v>
      </c>
      <c r="R54" s="13">
        <f t="shared" si="37"/>
        <v>23.751109713380195</v>
      </c>
    </row>
    <row r="55" spans="1:18" x14ac:dyDescent="0.25">
      <c r="A55" s="11">
        <v>2010</v>
      </c>
      <c r="B55" s="12">
        <v>28879037</v>
      </c>
      <c r="C55" s="12">
        <v>2265390</v>
      </c>
      <c r="D55" s="12">
        <v>8602126</v>
      </c>
      <c r="E55" s="12">
        <v>52238</v>
      </c>
      <c r="F55" s="12">
        <v>117204</v>
      </c>
      <c r="H55" s="13">
        <f t="shared" si="33"/>
        <v>72.349535568385562</v>
      </c>
      <c r="I55" s="13">
        <f t="shared" si="31"/>
        <v>5.6753940369017482</v>
      </c>
      <c r="J55" s="13">
        <f t="shared" si="32"/>
        <v>21.550573899009656</v>
      </c>
      <c r="K55" s="13">
        <f t="shared" si="32"/>
        <v>0.13086984302909146</v>
      </c>
      <c r="L55" s="13">
        <f t="shared" si="32"/>
        <v>0.29362665267394689</v>
      </c>
      <c r="M55" s="13"/>
      <c r="N55" s="13">
        <f t="shared" si="34"/>
        <v>72.657966088279409</v>
      </c>
      <c r="O55" s="13">
        <f t="shared" si="35"/>
        <v>72.444343366833181</v>
      </c>
      <c r="P55" s="13"/>
      <c r="Q55" s="13">
        <f t="shared" si="36"/>
        <v>21.642445320981672</v>
      </c>
      <c r="R55" s="13">
        <f t="shared" si="37"/>
        <v>21.872825484060623</v>
      </c>
    </row>
    <row r="57" spans="1:18" x14ac:dyDescent="0.25">
      <c r="J57" s="17"/>
    </row>
    <row r="58" spans="1:18" x14ac:dyDescent="0.25">
      <c r="B58" t="s">
        <v>33</v>
      </c>
      <c r="J58" s="17"/>
    </row>
    <row r="59" spans="1:18" x14ac:dyDescent="0.25">
      <c r="A59" s="5"/>
      <c r="B59" s="5" t="s">
        <v>5</v>
      </c>
      <c r="C59" s="5" t="s">
        <v>6</v>
      </c>
      <c r="D59" s="5" t="s">
        <v>7</v>
      </c>
      <c r="E59" s="5" t="s">
        <v>27</v>
      </c>
      <c r="F59" s="5" t="s">
        <v>28</v>
      </c>
    </row>
    <row r="60" spans="1:18" x14ac:dyDescent="0.25">
      <c r="A60" s="11">
        <v>1910</v>
      </c>
      <c r="B60" s="12">
        <v>1563827.8</v>
      </c>
      <c r="C60" s="12">
        <v>77586.7</v>
      </c>
      <c r="D60" s="12">
        <v>21930.2</v>
      </c>
      <c r="E60" s="12">
        <v>2147.9</v>
      </c>
      <c r="F60" s="12">
        <v>29480</v>
      </c>
      <c r="G60" s="11"/>
      <c r="H60" s="13">
        <f>100*B60/SUM($B60:$F60)</f>
        <v>92.262718583179463</v>
      </c>
      <c r="I60" s="13">
        <f t="shared" ref="I60:I69" si="38">100*C60/SUM($B60:$F60)</f>
        <v>4.57746042620394</v>
      </c>
      <c r="J60" s="13">
        <f t="shared" ref="J60:L69" si="39">100*D60/SUM($B60:$F60)</f>
        <v>1.2938380242842864</v>
      </c>
      <c r="K60" s="13">
        <f t="shared" si="39"/>
        <v>0.12672181249419609</v>
      </c>
      <c r="L60" s="13">
        <f t="shared" si="39"/>
        <v>1.7392611538381211</v>
      </c>
      <c r="M60" s="13"/>
      <c r="N60" s="13">
        <f>100*B60/SUM(B60:D60)</f>
        <v>94.017060925495485</v>
      </c>
      <c r="O60" s="13">
        <f>100*B60/SUM(B60:D60,F60)</f>
        <v>92.379783919740774</v>
      </c>
      <c r="P60" s="13"/>
      <c r="Q60" s="13">
        <f>100*D60/SUM(B60:D60)</f>
        <v>1.3184398880159958</v>
      </c>
      <c r="R60" s="13">
        <f>100*(D60+F60)/(B60+C60+D60+F60)</f>
        <v>3.0369476532330846</v>
      </c>
    </row>
    <row r="61" spans="1:18" x14ac:dyDescent="0.25">
      <c r="A61" s="11">
        <v>1930</v>
      </c>
      <c r="B61" s="12">
        <v>1989251.2</v>
      </c>
      <c r="C61" s="12">
        <v>202045.8</v>
      </c>
      <c r="D61" s="12">
        <v>37326.6</v>
      </c>
      <c r="E61" s="12">
        <v>1530.1</v>
      </c>
      <c r="F61" s="12">
        <v>54075.8</v>
      </c>
      <c r="G61" s="11"/>
      <c r="H61" s="13">
        <f t="shared" ref="H61:H69" si="40">100*B61/SUM($B61:$F61)</f>
        <v>87.086310723156316</v>
      </c>
      <c r="I61" s="13">
        <f t="shared" si="38"/>
        <v>8.8452495688371062</v>
      </c>
      <c r="J61" s="13">
        <f t="shared" si="39"/>
        <v>1.6341002513101246</v>
      </c>
      <c r="K61" s="13">
        <f t="shared" si="39"/>
        <v>6.6985388289574233E-2</v>
      </c>
      <c r="L61" s="13">
        <f t="shared" si="39"/>
        <v>2.3673540684068741</v>
      </c>
      <c r="M61" s="13"/>
      <c r="N61" s="13">
        <f t="shared" ref="N61:N69" si="41">100*B61/SUM(B61:D61)</f>
        <v>89.259182214529176</v>
      </c>
      <c r="O61" s="13">
        <f t="shared" ref="O61:O69" si="42">100*B61/SUM(B61:D61,F61)</f>
        <v>87.144684928729561</v>
      </c>
      <c r="P61" s="13"/>
      <c r="Q61" s="13">
        <f t="shared" ref="Q61:Q69" si="43">100*D61/SUM(B61:D61)</f>
        <v>1.6748723292708556</v>
      </c>
      <c r="R61" s="13">
        <f t="shared" ref="R61:R69" si="44">100*(D61+F61)/(B61+C61+D61+F61)</f>
        <v>4.004136506103257</v>
      </c>
    </row>
    <row r="62" spans="1:18" x14ac:dyDescent="0.25">
      <c r="A62" s="11">
        <v>1940</v>
      </c>
      <c r="B62" s="12">
        <v>2023605</v>
      </c>
      <c r="C62" s="12">
        <v>214312</v>
      </c>
      <c r="D62" s="12">
        <v>115079</v>
      </c>
      <c r="E62" s="12">
        <v>5703</v>
      </c>
      <c r="F62" s="12">
        <v>73500</v>
      </c>
      <c r="G62" s="11"/>
      <c r="H62" s="13">
        <f t="shared" si="40"/>
        <v>83.200634487556329</v>
      </c>
      <c r="I62" s="13">
        <f t="shared" si="38"/>
        <v>8.811450049934237</v>
      </c>
      <c r="J62" s="13">
        <f t="shared" si="39"/>
        <v>4.7314796198830766</v>
      </c>
      <c r="K62" s="13">
        <f t="shared" si="39"/>
        <v>0.23447916885090406</v>
      </c>
      <c r="L62" s="13">
        <f t="shared" si="39"/>
        <v>3.0219566737754602</v>
      </c>
      <c r="M62" s="13"/>
      <c r="N62" s="13">
        <f t="shared" si="41"/>
        <v>86.001208671837944</v>
      </c>
      <c r="O62" s="13">
        <f t="shared" si="42"/>
        <v>83.396181159993674</v>
      </c>
      <c r="P62" s="13"/>
      <c r="Q62" s="13">
        <f t="shared" si="43"/>
        <v>4.8907435456753854</v>
      </c>
      <c r="R62" s="13">
        <f t="shared" si="44"/>
        <v>7.7716592155931847</v>
      </c>
    </row>
    <row r="63" spans="1:18" x14ac:dyDescent="0.25">
      <c r="A63" s="11">
        <v>1950</v>
      </c>
      <c r="B63" s="12">
        <v>2410810</v>
      </c>
      <c r="C63" s="12">
        <v>154006</v>
      </c>
      <c r="D63" s="12">
        <v>223266</v>
      </c>
      <c r="E63" s="12">
        <v>27055</v>
      </c>
      <c r="F63" s="12">
        <v>89100</v>
      </c>
      <c r="G63" s="11"/>
      <c r="H63" s="13">
        <f t="shared" si="40"/>
        <v>83.010098693736083</v>
      </c>
      <c r="I63" s="13">
        <f t="shared" si="38"/>
        <v>5.3028041444276068</v>
      </c>
      <c r="J63" s="13">
        <f t="shared" si="39"/>
        <v>7.6875957437357902</v>
      </c>
      <c r="K63" s="13">
        <f t="shared" si="39"/>
        <v>0.93156997862089075</v>
      </c>
      <c r="L63" s="13">
        <f t="shared" si="39"/>
        <v>3.0679314394796293</v>
      </c>
      <c r="M63" s="13"/>
      <c r="N63" s="13">
        <f t="shared" si="41"/>
        <v>86.468403727006589</v>
      </c>
      <c r="O63" s="13">
        <f t="shared" si="42"/>
        <v>83.790667396084089</v>
      </c>
      <c r="P63" s="13"/>
      <c r="Q63" s="13">
        <f t="shared" si="43"/>
        <v>8.0078706436898202</v>
      </c>
      <c r="R63" s="13">
        <f t="shared" si="44"/>
        <v>10.856664611414919</v>
      </c>
    </row>
    <row r="64" spans="1:18" x14ac:dyDescent="0.25">
      <c r="A64" s="11">
        <v>1960</v>
      </c>
      <c r="B64" s="12">
        <v>2438619</v>
      </c>
      <c r="C64" s="12">
        <v>205632</v>
      </c>
      <c r="D64" s="12">
        <v>222514</v>
      </c>
      <c r="E64" s="12">
        <v>55580</v>
      </c>
      <c r="F64" s="12">
        <v>123542</v>
      </c>
      <c r="G64" s="11"/>
      <c r="H64" s="13">
        <f t="shared" si="40"/>
        <v>80.062687814748216</v>
      </c>
      <c r="I64" s="13">
        <f t="shared" si="38"/>
        <v>6.7511368609538041</v>
      </c>
      <c r="J64" s="13">
        <f t="shared" si="39"/>
        <v>7.3053924850133969</v>
      </c>
      <c r="K64" s="13">
        <f t="shared" si="39"/>
        <v>1.8247558100481076</v>
      </c>
      <c r="L64" s="13">
        <f t="shared" si="39"/>
        <v>4.0560270292364748</v>
      </c>
      <c r="M64" s="13"/>
      <c r="N64" s="13">
        <f t="shared" si="41"/>
        <v>85.065186717432368</v>
      </c>
      <c r="O64" s="13">
        <f t="shared" si="42"/>
        <v>81.550790604442952</v>
      </c>
      <c r="P64" s="13"/>
      <c r="Q64" s="13">
        <f t="shared" si="43"/>
        <v>7.7618500295629396</v>
      </c>
      <c r="R64" s="13">
        <f t="shared" si="44"/>
        <v>11.572591041655588</v>
      </c>
    </row>
    <row r="65" spans="1:18" x14ac:dyDescent="0.25">
      <c r="A65" s="11">
        <v>1970</v>
      </c>
      <c r="B65" s="12">
        <v>2539300</v>
      </c>
      <c r="C65" s="12">
        <v>122100</v>
      </c>
      <c r="D65" s="12">
        <v>300400</v>
      </c>
      <c r="E65" s="12">
        <v>70300</v>
      </c>
      <c r="F65" s="12">
        <v>109200</v>
      </c>
      <c r="G65" s="11"/>
      <c r="H65" s="13">
        <f t="shared" si="40"/>
        <v>80.835959634546214</v>
      </c>
      <c r="I65" s="13">
        <f t="shared" si="38"/>
        <v>3.8869257950530036</v>
      </c>
      <c r="J65" s="13">
        <f t="shared" si="39"/>
        <v>9.5629198102696336</v>
      </c>
      <c r="K65" s="13">
        <f t="shared" si="39"/>
        <v>2.237926972909305</v>
      </c>
      <c r="L65" s="13">
        <f t="shared" si="39"/>
        <v>3.4762677872218508</v>
      </c>
      <c r="M65" s="13"/>
      <c r="N65" s="13">
        <f t="shared" si="41"/>
        <v>85.735025997704099</v>
      </c>
      <c r="O65" s="13">
        <f t="shared" si="42"/>
        <v>82.686421361120154</v>
      </c>
      <c r="P65" s="13"/>
      <c r="Q65" s="13">
        <f t="shared" si="43"/>
        <v>10.142480923762577</v>
      </c>
      <c r="R65" s="13">
        <f t="shared" si="44"/>
        <v>13.337675024422012</v>
      </c>
    </row>
    <row r="66" spans="1:18" x14ac:dyDescent="0.25">
      <c r="A66" s="11">
        <v>1980</v>
      </c>
      <c r="B66" s="12">
        <v>3013500</v>
      </c>
      <c r="C66" s="12">
        <v>322500</v>
      </c>
      <c r="D66" s="12">
        <v>529900</v>
      </c>
      <c r="E66" s="12">
        <v>99400</v>
      </c>
      <c r="F66" s="12">
        <v>136500</v>
      </c>
      <c r="G66" s="11"/>
      <c r="H66" s="13">
        <f t="shared" si="40"/>
        <v>73.467745867667858</v>
      </c>
      <c r="I66" s="13">
        <f t="shared" si="38"/>
        <v>7.862401872348725</v>
      </c>
      <c r="J66" s="13">
        <f t="shared" si="39"/>
        <v>12.918718611341362</v>
      </c>
      <c r="K66" s="13">
        <f t="shared" si="39"/>
        <v>2.4233263445316688</v>
      </c>
      <c r="L66" s="13">
        <f t="shared" si="39"/>
        <v>3.3278073041103906</v>
      </c>
      <c r="M66" s="13"/>
      <c r="N66" s="13">
        <f t="shared" si="41"/>
        <v>77.950800589772115</v>
      </c>
      <c r="O66" s="13">
        <f t="shared" si="42"/>
        <v>75.292324605236857</v>
      </c>
      <c r="P66" s="13"/>
      <c r="Q66" s="13">
        <f t="shared" si="43"/>
        <v>13.707028117644015</v>
      </c>
      <c r="R66" s="13">
        <f t="shared" si="44"/>
        <v>16.650009994003597</v>
      </c>
    </row>
    <row r="67" spans="1:18" x14ac:dyDescent="0.25">
      <c r="A67" s="11">
        <v>1990</v>
      </c>
      <c r="B67" s="12">
        <v>3855375</v>
      </c>
      <c r="C67" s="12">
        <v>492340</v>
      </c>
      <c r="D67" s="12">
        <v>721422</v>
      </c>
      <c r="E67" s="12">
        <v>136864</v>
      </c>
      <c r="F67" s="12">
        <v>345629</v>
      </c>
      <c r="G67" s="11"/>
      <c r="H67" s="13">
        <f t="shared" si="40"/>
        <v>69.445820416706439</v>
      </c>
      <c r="I67" s="13">
        <f t="shared" si="38"/>
        <v>8.8683864018315344</v>
      </c>
      <c r="J67" s="13">
        <f t="shared" si="39"/>
        <v>12.994778110212676</v>
      </c>
      <c r="K67" s="13">
        <f t="shared" si="39"/>
        <v>2.4652939767239532</v>
      </c>
      <c r="L67" s="13">
        <f t="shared" si="39"/>
        <v>6.225721094525392</v>
      </c>
      <c r="M67" s="13"/>
      <c r="N67" s="13">
        <f t="shared" si="41"/>
        <v>76.055845403270808</v>
      </c>
      <c r="O67" s="13">
        <f t="shared" si="42"/>
        <v>71.201137777698975</v>
      </c>
      <c r="P67" s="13"/>
      <c r="Q67" s="13">
        <f t="shared" si="43"/>
        <v>14.231653238016648</v>
      </c>
      <c r="R67" s="13">
        <f t="shared" si="44"/>
        <v>19.706317872277399</v>
      </c>
    </row>
    <row r="68" spans="1:18" x14ac:dyDescent="0.25">
      <c r="A68" s="11">
        <v>2000</v>
      </c>
      <c r="B68" s="12">
        <v>4298942</v>
      </c>
      <c r="C68" s="12">
        <v>450382</v>
      </c>
      <c r="D68" s="12">
        <v>1328074</v>
      </c>
      <c r="E68" s="12">
        <v>94402</v>
      </c>
      <c r="F68" s="12">
        <v>598190</v>
      </c>
      <c r="G68" s="11"/>
      <c r="H68" s="13">
        <f t="shared" si="40"/>
        <v>63.499975627733569</v>
      </c>
      <c r="I68" s="13">
        <f t="shared" si="38"/>
        <v>6.6526243022515539</v>
      </c>
      <c r="J68" s="13">
        <f t="shared" si="39"/>
        <v>19.617074766727868</v>
      </c>
      <c r="K68" s="13">
        <f t="shared" si="39"/>
        <v>1.3944186032771098</v>
      </c>
      <c r="L68" s="13">
        <f t="shared" si="39"/>
        <v>8.8359067000098968</v>
      </c>
      <c r="M68" s="13"/>
      <c r="N68" s="13">
        <f t="shared" si="41"/>
        <v>70.73655534819342</v>
      </c>
      <c r="O68" s="13">
        <f t="shared" si="42"/>
        <v>64.397952659750715</v>
      </c>
      <c r="P68" s="13"/>
      <c r="Q68" s="13">
        <f t="shared" si="43"/>
        <v>21.852674450480286</v>
      </c>
      <c r="R68" s="13">
        <f t="shared" si="44"/>
        <v>28.855345776282178</v>
      </c>
    </row>
    <row r="69" spans="1:18" x14ac:dyDescent="0.25">
      <c r="A69" s="11">
        <v>2010</v>
      </c>
      <c r="B69" s="12">
        <v>4563574</v>
      </c>
      <c r="C69" s="12">
        <v>979696</v>
      </c>
      <c r="D69" s="12">
        <v>1217423</v>
      </c>
      <c r="E69" s="12">
        <v>71803</v>
      </c>
      <c r="F69" s="12">
        <v>618635</v>
      </c>
      <c r="G69" s="11"/>
      <c r="H69" s="13">
        <f t="shared" si="40"/>
        <v>61.246728852304436</v>
      </c>
      <c r="I69" s="13">
        <f t="shared" si="38"/>
        <v>13.148285810570234</v>
      </c>
      <c r="J69" s="13">
        <f t="shared" si="39"/>
        <v>16.338767899799372</v>
      </c>
      <c r="K69" s="13">
        <f t="shared" si="39"/>
        <v>0.96365236364788109</v>
      </c>
      <c r="L69" s="13">
        <f t="shared" si="39"/>
        <v>8.3025650736780765</v>
      </c>
      <c r="M69" s="13"/>
      <c r="N69" s="13">
        <f t="shared" si="41"/>
        <v>67.501571214666896</v>
      </c>
      <c r="O69" s="13">
        <f t="shared" si="42"/>
        <v>61.84267727359456</v>
      </c>
      <c r="P69" s="13"/>
      <c r="Q69" s="13">
        <f t="shared" si="43"/>
        <v>18.00736995452981</v>
      </c>
      <c r="R69" s="13">
        <f t="shared" si="44"/>
        <v>24.881100284470346</v>
      </c>
    </row>
    <row r="72" spans="1:18" x14ac:dyDescent="0.25">
      <c r="B72" t="s">
        <v>34</v>
      </c>
    </row>
    <row r="73" spans="1:18" x14ac:dyDescent="0.25">
      <c r="A73" s="5"/>
      <c r="B73" s="5" t="s">
        <v>5</v>
      </c>
      <c r="C73" s="5" t="s">
        <v>6</v>
      </c>
      <c r="D73" s="5" t="s">
        <v>7</v>
      </c>
      <c r="E73" s="5" t="s">
        <v>27</v>
      </c>
      <c r="F73" s="5" t="s">
        <v>28</v>
      </c>
    </row>
    <row r="74" spans="1:18" x14ac:dyDescent="0.25">
      <c r="A74" s="11">
        <v>1910</v>
      </c>
      <c r="B74" s="12">
        <v>954792</v>
      </c>
      <c r="C74" s="12">
        <v>53721.3</v>
      </c>
      <c r="D74" s="12">
        <v>673190.8</v>
      </c>
      <c r="E74" s="12">
        <v>0</v>
      </c>
      <c r="F74" s="12">
        <v>6138.9</v>
      </c>
      <c r="H74" s="13">
        <f>100*B74/SUM($B74:$F74)</f>
        <v>56.568768540675883</v>
      </c>
      <c r="I74" s="13">
        <f t="shared" ref="I74:I83" si="45">100*C74/SUM($B74:$F74)</f>
        <v>3.1828375032511911</v>
      </c>
      <c r="J74" s="13">
        <f t="shared" ref="J74:L83" si="46">100*D74/SUM($B74:$F74)</f>
        <v>39.884681217388113</v>
      </c>
      <c r="K74" s="13">
        <f t="shared" si="46"/>
        <v>0</v>
      </c>
      <c r="L74" s="13">
        <f t="shared" si="46"/>
        <v>0.36371273868481846</v>
      </c>
      <c r="M74" s="13"/>
      <c r="N74" s="13">
        <f>100*B74/SUM(B74:D74)</f>
        <v>56.775267420707358</v>
      </c>
      <c r="O74" s="13">
        <f>100*B74/SUM(B74:D74,F74)</f>
        <v>56.568768540675883</v>
      </c>
      <c r="P74" s="13"/>
      <c r="Q74" s="13">
        <f>100*D74/SUM(B74:D74)</f>
        <v>40.030276432102411</v>
      </c>
      <c r="R74" s="13">
        <f>100*(D74+F74)/(B74+C74+D74+F74)</f>
        <v>40.248393956072931</v>
      </c>
    </row>
    <row r="75" spans="1:18" x14ac:dyDescent="0.25">
      <c r="A75" s="11">
        <v>1930</v>
      </c>
      <c r="B75" s="12">
        <v>1034473</v>
      </c>
      <c r="C75" s="12">
        <v>84894.3</v>
      </c>
      <c r="D75" s="12">
        <v>1213651.2</v>
      </c>
      <c r="E75" s="12">
        <v>0</v>
      </c>
      <c r="F75" s="12">
        <v>19425.3</v>
      </c>
      <c r="H75" s="13">
        <f t="shared" ref="H75:H83" si="47">100*B75/SUM($B75:$F75)</f>
        <v>43.974398028127176</v>
      </c>
      <c r="I75" s="13">
        <f t="shared" si="45"/>
        <v>3.6087705899711615</v>
      </c>
      <c r="J75" s="13">
        <f t="shared" si="46"/>
        <v>51.591081580779957</v>
      </c>
      <c r="K75" s="13">
        <f t="shared" si="46"/>
        <v>0</v>
      </c>
      <c r="L75" s="13">
        <f t="shared" si="46"/>
        <v>0.82574980112171015</v>
      </c>
      <c r="M75" s="13"/>
      <c r="N75" s="13">
        <f t="shared" ref="N75:N83" si="48">100*B75/SUM(B75:D75)</f>
        <v>44.340539948568775</v>
      </c>
      <c r="O75" s="13">
        <f t="shared" ref="O75:O83" si="49">100*B75/SUM(B75:D75,F75)</f>
        <v>43.974398028127176</v>
      </c>
      <c r="P75" s="13"/>
      <c r="Q75" s="13">
        <f t="shared" ref="Q75:Q83" si="50">100*D75/SUM(B75:D75)</f>
        <v>52.020641928043005</v>
      </c>
      <c r="R75" s="13">
        <f t="shared" ref="R75:R83" si="51">100*(D75+F75)/(B75+C75+D75+F75)</f>
        <v>52.416831381901666</v>
      </c>
    </row>
    <row r="76" spans="1:18" x14ac:dyDescent="0.25">
      <c r="A76" s="11">
        <v>1940</v>
      </c>
      <c r="B76" s="12">
        <v>1064632</v>
      </c>
      <c r="C76" s="12">
        <v>112501</v>
      </c>
      <c r="D76" s="12">
        <v>1424115</v>
      </c>
      <c r="E76" s="12">
        <v>500</v>
      </c>
      <c r="F76" s="12">
        <v>21800</v>
      </c>
      <c r="H76" s="13">
        <f t="shared" si="47"/>
        <v>40.579855981289462</v>
      </c>
      <c r="I76" s="13">
        <f t="shared" si="45"/>
        <v>4.2881243262940112</v>
      </c>
      <c r="J76" s="13">
        <f t="shared" si="46"/>
        <v>54.282025714795381</v>
      </c>
      <c r="K76" s="13">
        <f t="shared" si="46"/>
        <v>1.9058160933209532E-2</v>
      </c>
      <c r="L76" s="13">
        <f t="shared" si="46"/>
        <v>0.83093581668793559</v>
      </c>
      <c r="M76" s="13"/>
      <c r="N76" s="13">
        <f t="shared" si="48"/>
        <v>40.927739300520365</v>
      </c>
      <c r="O76" s="13">
        <f t="shared" si="49"/>
        <v>40.587591229744937</v>
      </c>
      <c r="P76" s="13"/>
      <c r="Q76" s="13">
        <f t="shared" si="50"/>
        <v>54.747375106102915</v>
      </c>
      <c r="R76" s="13">
        <f t="shared" si="51"/>
        <v>55.123467050545777</v>
      </c>
    </row>
    <row r="77" spans="1:18" x14ac:dyDescent="0.25">
      <c r="A77" s="11">
        <v>1950</v>
      </c>
      <c r="B77" s="12">
        <v>1392418</v>
      </c>
      <c r="C77" s="12">
        <v>80015</v>
      </c>
      <c r="D77" s="12">
        <v>1705042</v>
      </c>
      <c r="E77" s="12">
        <v>1902</v>
      </c>
      <c r="F77" s="12">
        <v>31680</v>
      </c>
      <c r="H77" s="13">
        <f t="shared" si="47"/>
        <v>43.363228992820744</v>
      </c>
      <c r="I77" s="13">
        <f t="shared" si="45"/>
        <v>2.4918585998317688</v>
      </c>
      <c r="J77" s="13">
        <f t="shared" si="46"/>
        <v>53.099088555575314</v>
      </c>
      <c r="K77" s="13">
        <f t="shared" si="46"/>
        <v>5.9232832054989991E-2</v>
      </c>
      <c r="L77" s="13">
        <f t="shared" si="46"/>
        <v>0.98659101971718344</v>
      </c>
      <c r="M77" s="13"/>
      <c r="N77" s="13">
        <f t="shared" si="48"/>
        <v>43.8215249529894</v>
      </c>
      <c r="O77" s="13">
        <f t="shared" si="49"/>
        <v>43.38892948455279</v>
      </c>
      <c r="P77" s="13"/>
      <c r="Q77" s="13">
        <f t="shared" si="50"/>
        <v>53.660280568690546</v>
      </c>
      <c r="R77" s="13">
        <f t="shared" si="51"/>
        <v>54.117735042402124</v>
      </c>
    </row>
    <row r="78" spans="1:18" x14ac:dyDescent="0.25">
      <c r="A78" s="11">
        <v>1960</v>
      </c>
      <c r="B78" s="12">
        <v>1717439</v>
      </c>
      <c r="C78" s="12">
        <v>146228</v>
      </c>
      <c r="D78" s="12">
        <v>1598106</v>
      </c>
      <c r="E78" s="12">
        <v>598</v>
      </c>
      <c r="F78" s="12">
        <v>32783</v>
      </c>
      <c r="H78" s="13">
        <f t="shared" si="47"/>
        <v>49.137720398013933</v>
      </c>
      <c r="I78" s="13">
        <f t="shared" si="45"/>
        <v>4.1837355378332397</v>
      </c>
      <c r="J78" s="13">
        <f t="shared" si="46"/>
        <v>45.723478851003421</v>
      </c>
      <c r="K78" s="13">
        <f t="shared" si="46"/>
        <v>1.7109403476928343E-2</v>
      </c>
      <c r="L78" s="13">
        <f t="shared" si="46"/>
        <v>0.93795580967247794</v>
      </c>
      <c r="M78" s="13"/>
      <c r="N78" s="13">
        <f t="shared" si="48"/>
        <v>49.611542986787406</v>
      </c>
      <c r="O78" s="13">
        <f t="shared" si="49"/>
        <v>49.146129007519122</v>
      </c>
      <c r="P78" s="13"/>
      <c r="Q78" s="13">
        <f t="shared" si="50"/>
        <v>46.164378773535987</v>
      </c>
      <c r="R78" s="13">
        <f t="shared" si="51"/>
        <v>46.669419519961906</v>
      </c>
    </row>
    <row r="79" spans="1:18" x14ac:dyDescent="0.25">
      <c r="A79" s="11">
        <v>1970</v>
      </c>
      <c r="B79" s="12">
        <v>2103000</v>
      </c>
      <c r="C79" s="12">
        <v>133300</v>
      </c>
      <c r="D79" s="12">
        <v>1543000</v>
      </c>
      <c r="E79" s="12">
        <v>1300</v>
      </c>
      <c r="F79" s="12">
        <v>25700</v>
      </c>
      <c r="H79" s="13">
        <f t="shared" si="47"/>
        <v>55.250505740482886</v>
      </c>
      <c r="I79" s="13">
        <f t="shared" si="45"/>
        <v>3.5020886425137272</v>
      </c>
      <c r="J79" s="13">
        <f t="shared" si="46"/>
        <v>40.538055329322439</v>
      </c>
      <c r="K79" s="13">
        <f t="shared" si="46"/>
        <v>3.4153902740193892E-2</v>
      </c>
      <c r="L79" s="13">
        <f t="shared" si="46"/>
        <v>0.67519638494075607</v>
      </c>
      <c r="M79" s="13"/>
      <c r="N79" s="13">
        <f t="shared" si="48"/>
        <v>55.645225306273652</v>
      </c>
      <c r="O79" s="13">
        <f t="shared" si="49"/>
        <v>55.269382391590014</v>
      </c>
      <c r="P79" s="13"/>
      <c r="Q79" s="13">
        <f t="shared" si="50"/>
        <v>40.82766649908713</v>
      </c>
      <c r="R79" s="13">
        <f t="shared" si="51"/>
        <v>41.227332457293038</v>
      </c>
    </row>
    <row r="80" spans="1:18" x14ac:dyDescent="0.25">
      <c r="A80" s="11">
        <v>1980</v>
      </c>
      <c r="B80" s="12">
        <v>3090700</v>
      </c>
      <c r="C80" s="12">
        <v>298000</v>
      </c>
      <c r="D80" s="12">
        <v>1524300</v>
      </c>
      <c r="E80" s="12">
        <v>11600</v>
      </c>
      <c r="F80" s="12">
        <v>24400</v>
      </c>
      <c r="H80" s="13">
        <f t="shared" si="47"/>
        <v>62.451000202061024</v>
      </c>
      <c r="I80" s="13">
        <f t="shared" si="45"/>
        <v>6.0214184683774503</v>
      </c>
      <c r="J80" s="13">
        <f t="shared" si="46"/>
        <v>30.800161648817944</v>
      </c>
      <c r="K80" s="13">
        <f t="shared" si="46"/>
        <v>0.23439078601737726</v>
      </c>
      <c r="L80" s="13">
        <f t="shared" si="46"/>
        <v>0.49302889472620731</v>
      </c>
      <c r="M80" s="13"/>
      <c r="N80" s="13">
        <f t="shared" si="48"/>
        <v>62.908609810706288</v>
      </c>
      <c r="O80" s="13">
        <f t="shared" si="49"/>
        <v>62.597723498197432</v>
      </c>
      <c r="P80" s="13"/>
      <c r="Q80" s="13">
        <f t="shared" si="50"/>
        <v>31.025849786281295</v>
      </c>
      <c r="R80" s="13">
        <f t="shared" si="51"/>
        <v>31.36671122453113</v>
      </c>
    </row>
    <row r="81" spans="1:18" x14ac:dyDescent="0.25">
      <c r="A81" s="11">
        <v>1990</v>
      </c>
      <c r="B81" s="12">
        <v>4308249</v>
      </c>
      <c r="C81" s="12">
        <v>470727</v>
      </c>
      <c r="D81" s="12">
        <v>1540727</v>
      </c>
      <c r="E81" s="12">
        <v>30844</v>
      </c>
      <c r="F81" s="12">
        <v>47441</v>
      </c>
      <c r="H81" s="13">
        <f t="shared" si="47"/>
        <v>67.337559870384254</v>
      </c>
      <c r="I81" s="13">
        <f t="shared" si="45"/>
        <v>7.3574223646558883</v>
      </c>
      <c r="J81" s="13">
        <f t="shared" si="46"/>
        <v>24.08142997454825</v>
      </c>
      <c r="K81" s="13">
        <f t="shared" si="46"/>
        <v>0.48208905674721492</v>
      </c>
      <c r="L81" s="13">
        <f t="shared" si="46"/>
        <v>0.74149873366439578</v>
      </c>
      <c r="M81" s="13"/>
      <c r="N81" s="13">
        <f t="shared" si="48"/>
        <v>68.171700473898852</v>
      </c>
      <c r="O81" s="13">
        <f t="shared" si="49"/>
        <v>67.663759450076839</v>
      </c>
      <c r="P81" s="13"/>
      <c r="Q81" s="13">
        <f t="shared" si="50"/>
        <v>24.37973746551064</v>
      </c>
      <c r="R81" s="13">
        <f t="shared" si="51"/>
        <v>24.943177035103965</v>
      </c>
    </row>
    <row r="82" spans="1:18" x14ac:dyDescent="0.25">
      <c r="A82" s="11">
        <v>2000</v>
      </c>
      <c r="B82" s="12">
        <v>5147380</v>
      </c>
      <c r="C82" s="12">
        <v>468534</v>
      </c>
      <c r="D82" s="12">
        <v>1996349</v>
      </c>
      <c r="E82" s="12">
        <v>27337</v>
      </c>
      <c r="F82" s="12">
        <v>70872</v>
      </c>
      <c r="H82" s="13">
        <f t="shared" si="47"/>
        <v>66.758299621605531</v>
      </c>
      <c r="I82" s="13">
        <f t="shared" si="45"/>
        <v>6.0765929764092261</v>
      </c>
      <c r="J82" s="13">
        <f t="shared" si="46"/>
        <v>25.891398088210423</v>
      </c>
      <c r="K82" s="13">
        <f t="shared" si="46"/>
        <v>0.35454379446550094</v>
      </c>
      <c r="L82" s="13">
        <f t="shared" si="46"/>
        <v>0.91916551930932378</v>
      </c>
      <c r="M82" s="13"/>
      <c r="N82" s="13">
        <f t="shared" si="48"/>
        <v>67.619576464974998</v>
      </c>
      <c r="O82" s="13">
        <f t="shared" si="49"/>
        <v>66.995829176501516</v>
      </c>
      <c r="P82" s="13"/>
      <c r="Q82" s="13">
        <f t="shared" si="50"/>
        <v>26.225433882145165</v>
      </c>
      <c r="R82" s="13">
        <f t="shared" si="51"/>
        <v>26.905957008434708</v>
      </c>
    </row>
    <row r="83" spans="1:18" x14ac:dyDescent="0.25">
      <c r="A83" s="11">
        <v>2010</v>
      </c>
      <c r="B83" s="12">
        <v>5733966</v>
      </c>
      <c r="C83" s="12">
        <v>914756</v>
      </c>
      <c r="D83" s="12">
        <v>1646791</v>
      </c>
      <c r="E83" s="12">
        <v>18898</v>
      </c>
      <c r="F83" s="12">
        <v>57410</v>
      </c>
      <c r="H83" s="13">
        <f t="shared" si="47"/>
        <v>68.491263728643986</v>
      </c>
      <c r="I83" s="13">
        <f t="shared" si="45"/>
        <v>10.926607245902654</v>
      </c>
      <c r="J83" s="13">
        <f t="shared" si="46"/>
        <v>19.67064274307824</v>
      </c>
      <c r="K83" s="13">
        <f t="shared" si="46"/>
        <v>0.22573344556698</v>
      </c>
      <c r="L83" s="13">
        <f t="shared" si="46"/>
        <v>0.68575283680814481</v>
      </c>
      <c r="M83" s="13"/>
      <c r="N83" s="13">
        <f t="shared" si="48"/>
        <v>69.121294849396293</v>
      </c>
      <c r="O83" s="13">
        <f t="shared" si="49"/>
        <v>68.646221209030656</v>
      </c>
      <c r="P83" s="13"/>
      <c r="Q83" s="13">
        <f t="shared" si="50"/>
        <v>19.851587237582535</v>
      </c>
      <c r="R83" s="13">
        <f t="shared" si="51"/>
        <v>20.402450734910403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opLeftCell="A9" workbookViewId="0">
      <selection activeCell="B29" sqref="B29"/>
    </sheetView>
  </sheetViews>
  <sheetFormatPr defaultRowHeight="15" x14ac:dyDescent="0.25"/>
  <sheetData>
    <row r="2" spans="1:17" x14ac:dyDescent="0.25">
      <c r="J2" t="s">
        <v>88</v>
      </c>
      <c r="O2" t="s">
        <v>96</v>
      </c>
    </row>
    <row r="3" spans="1:17" x14ac:dyDescent="0.25">
      <c r="B3" t="s">
        <v>97</v>
      </c>
      <c r="C3" t="s">
        <v>98</v>
      </c>
      <c r="D3" t="s">
        <v>99</v>
      </c>
      <c r="E3" t="s">
        <v>100</v>
      </c>
      <c r="J3" t="s">
        <v>97</v>
      </c>
      <c r="K3" t="s">
        <v>98</v>
      </c>
      <c r="O3" t="s">
        <v>97</v>
      </c>
      <c r="P3" t="s">
        <v>98</v>
      </c>
    </row>
    <row r="4" spans="1:17" x14ac:dyDescent="0.25">
      <c r="A4">
        <v>1989</v>
      </c>
      <c r="B4">
        <v>94.75</v>
      </c>
      <c r="C4">
        <v>5.2469999999999999</v>
      </c>
      <c r="D4">
        <v>0</v>
      </c>
      <c r="E4">
        <v>0</v>
      </c>
      <c r="F4">
        <v>100</v>
      </c>
      <c r="I4" s="18">
        <v>1969</v>
      </c>
      <c r="J4" s="18">
        <v>98.12</v>
      </c>
      <c r="K4" s="18">
        <v>1.88</v>
      </c>
      <c r="L4" s="18">
        <v>100</v>
      </c>
      <c r="N4" s="18">
        <v>1979</v>
      </c>
      <c r="O4" s="18">
        <v>95.43</v>
      </c>
      <c r="P4" s="18">
        <v>4.5679999999999996</v>
      </c>
      <c r="Q4" s="18">
        <v>100</v>
      </c>
    </row>
    <row r="5" spans="1:17" x14ac:dyDescent="0.25">
      <c r="A5">
        <v>1990</v>
      </c>
      <c r="B5">
        <v>94.89</v>
      </c>
      <c r="C5">
        <v>5.1100000000000003</v>
      </c>
      <c r="D5">
        <v>0</v>
      </c>
      <c r="E5">
        <v>0</v>
      </c>
      <c r="F5">
        <v>100</v>
      </c>
      <c r="I5" s="18">
        <v>1970</v>
      </c>
      <c r="J5" s="18">
        <v>92.19</v>
      </c>
      <c r="K5" s="18">
        <v>7.81</v>
      </c>
      <c r="L5" s="18">
        <v>100</v>
      </c>
      <c r="N5" s="18">
        <v>1980</v>
      </c>
      <c r="O5" s="18">
        <v>94.6</v>
      </c>
      <c r="P5" s="18">
        <v>5.4009999999999998</v>
      </c>
      <c r="Q5" s="18">
        <v>100</v>
      </c>
    </row>
    <row r="6" spans="1:17" x14ac:dyDescent="0.25">
      <c r="A6">
        <v>1991</v>
      </c>
      <c r="B6">
        <v>94.26</v>
      </c>
      <c r="C6">
        <v>5.7439999999999998</v>
      </c>
      <c r="D6">
        <v>0</v>
      </c>
      <c r="E6">
        <v>0</v>
      </c>
      <c r="F6">
        <v>100</v>
      </c>
      <c r="I6" s="18">
        <v>1971</v>
      </c>
      <c r="J6" s="18">
        <v>96.15</v>
      </c>
      <c r="K6" s="18">
        <v>3.85</v>
      </c>
      <c r="L6" s="18">
        <v>100</v>
      </c>
      <c r="N6" s="18">
        <v>1981</v>
      </c>
      <c r="O6" s="18">
        <v>93.71</v>
      </c>
      <c r="P6" s="18">
        <v>6.2930000000000001</v>
      </c>
      <c r="Q6" s="18">
        <v>100</v>
      </c>
    </row>
    <row r="7" spans="1:17" x14ac:dyDescent="0.25">
      <c r="A7">
        <v>1992</v>
      </c>
      <c r="B7">
        <v>93.17</v>
      </c>
      <c r="C7">
        <v>6.8310000000000004</v>
      </c>
      <c r="D7">
        <v>0</v>
      </c>
      <c r="E7">
        <v>0</v>
      </c>
      <c r="F7">
        <v>100</v>
      </c>
      <c r="I7" s="18">
        <v>1972</v>
      </c>
      <c r="J7" s="18">
        <v>95.77</v>
      </c>
      <c r="K7" s="18">
        <v>4.2300000000000004</v>
      </c>
      <c r="L7" s="18">
        <v>100</v>
      </c>
      <c r="N7" s="18">
        <v>1982</v>
      </c>
      <c r="O7" s="18">
        <v>90.3</v>
      </c>
      <c r="P7" s="18">
        <v>9.6989999999999998</v>
      </c>
      <c r="Q7" s="18">
        <v>100</v>
      </c>
    </row>
    <row r="8" spans="1:17" x14ac:dyDescent="0.25">
      <c r="A8">
        <v>1993</v>
      </c>
      <c r="B8">
        <v>93.33</v>
      </c>
      <c r="C8">
        <v>6.6740000000000004</v>
      </c>
      <c r="D8">
        <v>0</v>
      </c>
      <c r="E8">
        <v>0</v>
      </c>
      <c r="F8">
        <v>100</v>
      </c>
      <c r="I8" s="18">
        <v>1973</v>
      </c>
      <c r="J8" s="18">
        <v>94.85</v>
      </c>
      <c r="K8" s="18">
        <v>5.15</v>
      </c>
      <c r="L8" s="18">
        <v>100</v>
      </c>
      <c r="N8" s="18">
        <v>1983</v>
      </c>
      <c r="O8" s="18">
        <v>89.14</v>
      </c>
      <c r="P8" s="18">
        <v>10.86</v>
      </c>
      <c r="Q8" s="18">
        <v>100</v>
      </c>
    </row>
    <row r="9" spans="1:17" x14ac:dyDescent="0.25">
      <c r="A9">
        <v>1994</v>
      </c>
      <c r="B9">
        <v>89.71</v>
      </c>
      <c r="C9">
        <v>3.2890000000000001</v>
      </c>
      <c r="D9">
        <v>4.7210000000000001</v>
      </c>
      <c r="E9">
        <v>2.2829999999999999</v>
      </c>
      <c r="F9">
        <v>100</v>
      </c>
      <c r="G9">
        <f>B9+D9+E9</f>
        <v>96.713999999999999</v>
      </c>
      <c r="I9" s="18">
        <v>1974</v>
      </c>
      <c r="J9" s="18">
        <v>96.5</v>
      </c>
      <c r="K9" s="18">
        <v>3.5</v>
      </c>
      <c r="L9" s="18">
        <v>100</v>
      </c>
      <c r="N9" s="18">
        <v>1984</v>
      </c>
      <c r="O9" s="18">
        <v>91.5</v>
      </c>
      <c r="P9" s="18">
        <v>8.5039999999999996</v>
      </c>
      <c r="Q9" s="18">
        <v>100</v>
      </c>
    </row>
    <row r="10" spans="1:17" x14ac:dyDescent="0.25">
      <c r="A10">
        <v>1995</v>
      </c>
      <c r="B10">
        <v>90.59</v>
      </c>
      <c r="C10">
        <v>2.7480000000000002</v>
      </c>
      <c r="D10">
        <v>4.4589999999999996</v>
      </c>
      <c r="E10">
        <v>2.202</v>
      </c>
      <c r="F10">
        <v>100</v>
      </c>
      <c r="G10">
        <f t="shared" ref="G10:G29" si="0">B10+D10+E10</f>
        <v>97.251000000000005</v>
      </c>
      <c r="I10" s="18">
        <v>1975</v>
      </c>
      <c r="J10" s="18">
        <v>96.92</v>
      </c>
      <c r="K10" s="18">
        <v>3.08</v>
      </c>
      <c r="L10" s="18">
        <v>100</v>
      </c>
      <c r="N10" s="18">
        <v>1985</v>
      </c>
      <c r="O10" s="18">
        <v>91.72</v>
      </c>
      <c r="P10" s="18">
        <v>8.2759999999999998</v>
      </c>
      <c r="Q10" s="18">
        <v>100</v>
      </c>
    </row>
    <row r="11" spans="1:17" x14ac:dyDescent="0.25">
      <c r="A11">
        <v>1996</v>
      </c>
      <c r="B11">
        <v>90.92</v>
      </c>
      <c r="C11">
        <v>2.7250000000000001</v>
      </c>
      <c r="D11">
        <v>4.1239999999999997</v>
      </c>
      <c r="E11">
        <v>2.2280000000000002</v>
      </c>
      <c r="F11">
        <v>100</v>
      </c>
      <c r="G11">
        <f t="shared" si="0"/>
        <v>97.271999999999991</v>
      </c>
      <c r="I11" s="18">
        <v>1976</v>
      </c>
      <c r="J11" s="18">
        <v>95.3</v>
      </c>
      <c r="K11" s="18">
        <v>4.7</v>
      </c>
      <c r="L11" s="18">
        <v>100</v>
      </c>
      <c r="N11" s="18">
        <v>1986</v>
      </c>
      <c r="O11" s="18">
        <v>91.85</v>
      </c>
      <c r="P11" s="18">
        <v>8.1470000000000002</v>
      </c>
      <c r="Q11" s="18">
        <v>100</v>
      </c>
    </row>
    <row r="12" spans="1:17" x14ac:dyDescent="0.25">
      <c r="A12">
        <v>1997</v>
      </c>
      <c r="B12">
        <v>92.2</v>
      </c>
      <c r="C12">
        <v>2.0950000000000002</v>
      </c>
      <c r="D12">
        <v>3.7309999999999999</v>
      </c>
      <c r="E12">
        <v>1.972</v>
      </c>
      <c r="F12">
        <v>100</v>
      </c>
      <c r="G12">
        <f t="shared" si="0"/>
        <v>97.902999999999992</v>
      </c>
      <c r="I12" s="18">
        <v>1977</v>
      </c>
      <c r="J12" s="18">
        <v>93.2</v>
      </c>
      <c r="K12" s="18">
        <v>6.8</v>
      </c>
      <c r="L12" s="18">
        <v>100</v>
      </c>
      <c r="N12" s="18">
        <v>1987</v>
      </c>
      <c r="O12" s="18">
        <v>92.78</v>
      </c>
      <c r="P12" s="18">
        <v>7.2229999999999999</v>
      </c>
      <c r="Q12" s="18">
        <v>100</v>
      </c>
    </row>
    <row r="13" spans="1:17" x14ac:dyDescent="0.25">
      <c r="A13">
        <v>1998</v>
      </c>
      <c r="B13">
        <v>92.93</v>
      </c>
      <c r="C13">
        <v>1.7509999999999999</v>
      </c>
      <c r="D13">
        <v>3.7410000000000001</v>
      </c>
      <c r="E13">
        <v>1.581</v>
      </c>
      <c r="F13">
        <v>100</v>
      </c>
      <c r="G13">
        <f t="shared" si="0"/>
        <v>98.25200000000001</v>
      </c>
      <c r="I13" s="18">
        <v>1978</v>
      </c>
      <c r="J13" s="18">
        <v>93.16</v>
      </c>
      <c r="K13" s="18">
        <v>6.84</v>
      </c>
      <c r="L13" s="18">
        <v>100</v>
      </c>
      <c r="N13" s="18">
        <v>1988</v>
      </c>
      <c r="O13" s="18">
        <v>92.16</v>
      </c>
      <c r="P13" s="18">
        <v>7.8440000000000003</v>
      </c>
      <c r="Q13" s="18">
        <v>100</v>
      </c>
    </row>
    <row r="14" spans="1:17" x14ac:dyDescent="0.25">
      <c r="A14">
        <v>1999</v>
      </c>
      <c r="B14">
        <v>93.81</v>
      </c>
      <c r="C14">
        <v>1.8779999999999999</v>
      </c>
      <c r="D14">
        <v>3.0009999999999999</v>
      </c>
      <c r="E14">
        <v>1.3129999999999999</v>
      </c>
      <c r="F14">
        <v>100</v>
      </c>
      <c r="G14">
        <f t="shared" si="0"/>
        <v>98.124000000000009</v>
      </c>
      <c r="I14" s="18">
        <v>1979</v>
      </c>
      <c r="J14" s="18">
        <v>96.3</v>
      </c>
      <c r="K14" s="18">
        <v>3.7</v>
      </c>
      <c r="L14" s="18">
        <v>100</v>
      </c>
      <c r="N14" s="18">
        <v>1989</v>
      </c>
      <c r="O14" s="18">
        <v>93.47</v>
      </c>
      <c r="P14" s="18">
        <v>6.53</v>
      </c>
      <c r="Q14" s="18">
        <v>100</v>
      </c>
    </row>
    <row r="15" spans="1:17" x14ac:dyDescent="0.25">
      <c r="A15">
        <v>2000</v>
      </c>
      <c r="B15">
        <v>93.51</v>
      </c>
      <c r="C15">
        <v>1.55</v>
      </c>
      <c r="D15">
        <v>3.3940000000000001</v>
      </c>
      <c r="E15">
        <v>1.548</v>
      </c>
      <c r="F15">
        <v>100</v>
      </c>
      <c r="G15">
        <f t="shared" si="0"/>
        <v>98.452000000000012</v>
      </c>
      <c r="I15" s="18">
        <v>1980</v>
      </c>
      <c r="J15" s="18">
        <v>93.31</v>
      </c>
      <c r="K15" s="18">
        <v>6.69</v>
      </c>
      <c r="L15" s="18">
        <v>100</v>
      </c>
      <c r="N15" s="18">
        <v>1990</v>
      </c>
      <c r="O15" s="18">
        <v>93.4</v>
      </c>
      <c r="P15" s="18">
        <v>6.6</v>
      </c>
      <c r="Q15" s="18">
        <v>100</v>
      </c>
    </row>
    <row r="16" spans="1:17" x14ac:dyDescent="0.25">
      <c r="A16">
        <v>2001</v>
      </c>
      <c r="B16">
        <v>93.01</v>
      </c>
      <c r="C16">
        <v>1.944</v>
      </c>
      <c r="D16">
        <v>3.625</v>
      </c>
      <c r="E16">
        <v>1.4179999999999999</v>
      </c>
      <c r="F16">
        <v>100</v>
      </c>
      <c r="G16">
        <f t="shared" si="0"/>
        <v>98.053000000000011</v>
      </c>
      <c r="I16" s="18">
        <v>1981</v>
      </c>
      <c r="J16" s="18">
        <v>91.66</v>
      </c>
      <c r="K16" s="18">
        <v>8.34</v>
      </c>
      <c r="L16" s="18">
        <v>100</v>
      </c>
      <c r="N16" s="18">
        <v>1991</v>
      </c>
      <c r="O16" s="18">
        <v>93.08</v>
      </c>
      <c r="P16" s="18">
        <v>6.923</v>
      </c>
      <c r="Q16" s="18">
        <v>100</v>
      </c>
    </row>
    <row r="17" spans="1:17" x14ac:dyDescent="0.25">
      <c r="A17">
        <v>2002</v>
      </c>
      <c r="B17">
        <v>92.98</v>
      </c>
      <c r="C17">
        <v>1.9379999999999999</v>
      </c>
      <c r="D17">
        <v>3.653</v>
      </c>
      <c r="E17">
        <v>1.4319999999999999</v>
      </c>
      <c r="F17">
        <v>100</v>
      </c>
      <c r="G17">
        <f t="shared" si="0"/>
        <v>98.065000000000012</v>
      </c>
      <c r="I17" s="18">
        <v>1982</v>
      </c>
      <c r="J17" s="18">
        <v>91.17</v>
      </c>
      <c r="K17" s="18">
        <v>8.83</v>
      </c>
      <c r="L17" s="18">
        <v>100</v>
      </c>
      <c r="N17" s="18">
        <v>1992</v>
      </c>
      <c r="O17" s="18">
        <v>91.64</v>
      </c>
      <c r="P17" s="18">
        <v>8.3620000000000001</v>
      </c>
      <c r="Q17" s="18">
        <v>100</v>
      </c>
    </row>
    <row r="18" spans="1:17" x14ac:dyDescent="0.25">
      <c r="A18">
        <v>2003</v>
      </c>
      <c r="B18">
        <v>92.62</v>
      </c>
      <c r="C18">
        <v>2.6909999999999998</v>
      </c>
      <c r="D18">
        <v>3.3980000000000001</v>
      </c>
      <c r="E18">
        <v>1.2909999999999999</v>
      </c>
      <c r="F18">
        <v>100</v>
      </c>
      <c r="G18">
        <f t="shared" si="0"/>
        <v>97.308999999999997</v>
      </c>
      <c r="I18" s="18">
        <v>1983</v>
      </c>
      <c r="J18" s="18">
        <v>89.47</v>
      </c>
      <c r="K18" s="18">
        <v>10.53</v>
      </c>
      <c r="L18" s="18">
        <v>100</v>
      </c>
      <c r="N18" s="18">
        <v>1993</v>
      </c>
      <c r="O18" s="18">
        <v>91.72</v>
      </c>
      <c r="P18" s="18">
        <v>8.2780000000000005</v>
      </c>
      <c r="Q18" s="18">
        <v>100</v>
      </c>
    </row>
    <row r="19" spans="1:17" x14ac:dyDescent="0.25">
      <c r="A19">
        <v>2004</v>
      </c>
      <c r="B19">
        <v>92.48</v>
      </c>
      <c r="C19">
        <v>2.5430000000000001</v>
      </c>
      <c r="D19">
        <v>3.5489999999999999</v>
      </c>
      <c r="E19">
        <v>1.427</v>
      </c>
      <c r="F19">
        <v>100</v>
      </c>
      <c r="G19">
        <f t="shared" si="0"/>
        <v>97.456000000000017</v>
      </c>
      <c r="I19" s="18">
        <v>1984</v>
      </c>
      <c r="J19" s="18">
        <v>90.42</v>
      </c>
      <c r="K19" s="18">
        <v>9.58</v>
      </c>
      <c r="L19" s="18">
        <v>100</v>
      </c>
    </row>
    <row r="20" spans="1:17" x14ac:dyDescent="0.25">
      <c r="A20">
        <v>2005</v>
      </c>
      <c r="B20">
        <v>93.19</v>
      </c>
      <c r="C20">
        <v>2.0619999999999998</v>
      </c>
      <c r="D20">
        <v>3.4129999999999998</v>
      </c>
      <c r="E20">
        <v>1.3360000000000001</v>
      </c>
      <c r="F20">
        <v>100</v>
      </c>
      <c r="G20">
        <f t="shared" si="0"/>
        <v>97.938999999999993</v>
      </c>
      <c r="I20" s="18">
        <v>1985</v>
      </c>
      <c r="J20" s="18">
        <v>92.8</v>
      </c>
      <c r="K20" s="18">
        <v>7.2</v>
      </c>
      <c r="L20" s="18">
        <v>100</v>
      </c>
    </row>
    <row r="21" spans="1:17" x14ac:dyDescent="0.25">
      <c r="A21">
        <v>2006</v>
      </c>
      <c r="B21">
        <v>93.14</v>
      </c>
      <c r="C21">
        <v>1.9319999999999999</v>
      </c>
      <c r="D21">
        <v>3.605</v>
      </c>
      <c r="E21">
        <v>1.327</v>
      </c>
      <c r="F21">
        <v>100</v>
      </c>
      <c r="G21">
        <f t="shared" si="0"/>
        <v>98.072000000000003</v>
      </c>
      <c r="I21" s="18">
        <v>1986</v>
      </c>
      <c r="J21" s="18">
        <v>92.54</v>
      </c>
      <c r="K21" s="18">
        <v>7.46</v>
      </c>
      <c r="L21" s="18">
        <v>100</v>
      </c>
    </row>
    <row r="22" spans="1:17" x14ac:dyDescent="0.25">
      <c r="A22">
        <v>2007</v>
      </c>
      <c r="B22">
        <v>92.93</v>
      </c>
      <c r="C22">
        <v>2.0510000000000002</v>
      </c>
      <c r="D22">
        <v>3.956</v>
      </c>
      <c r="E22">
        <v>1.0609999999999999</v>
      </c>
      <c r="F22">
        <v>100</v>
      </c>
      <c r="G22">
        <f t="shared" si="0"/>
        <v>97.947000000000003</v>
      </c>
      <c r="I22" s="18">
        <v>1987</v>
      </c>
      <c r="J22" s="18">
        <v>93.23</v>
      </c>
      <c r="K22" s="18">
        <v>6.77</v>
      </c>
      <c r="L22" s="18">
        <v>100</v>
      </c>
    </row>
    <row r="23" spans="1:17" x14ac:dyDescent="0.25">
      <c r="A23">
        <v>2008</v>
      </c>
      <c r="B23">
        <v>92.53</v>
      </c>
      <c r="C23">
        <v>2.2909999999999999</v>
      </c>
      <c r="D23">
        <v>4.1269999999999998</v>
      </c>
      <c r="E23">
        <v>1.05</v>
      </c>
      <c r="F23">
        <v>100</v>
      </c>
      <c r="G23">
        <f t="shared" si="0"/>
        <v>97.706999999999994</v>
      </c>
      <c r="I23" s="18">
        <v>1988</v>
      </c>
      <c r="J23" s="18">
        <v>93.8</v>
      </c>
      <c r="K23" s="18">
        <v>6.2</v>
      </c>
      <c r="L23" s="18">
        <v>100</v>
      </c>
    </row>
    <row r="24" spans="1:17" x14ac:dyDescent="0.25">
      <c r="A24">
        <v>2009</v>
      </c>
      <c r="B24">
        <v>89.52</v>
      </c>
      <c r="C24">
        <v>4.3259999999999996</v>
      </c>
      <c r="D24">
        <v>4.8499999999999996</v>
      </c>
      <c r="E24">
        <v>1.302</v>
      </c>
      <c r="F24">
        <v>100</v>
      </c>
      <c r="G24">
        <f t="shared" si="0"/>
        <v>95.671999999999997</v>
      </c>
      <c r="I24" s="18">
        <v>1989</v>
      </c>
      <c r="J24" s="18">
        <v>92.27</v>
      </c>
      <c r="K24" s="18">
        <v>7.73</v>
      </c>
      <c r="L24" s="18">
        <v>100</v>
      </c>
    </row>
    <row r="25" spans="1:17" x14ac:dyDescent="0.25">
      <c r="A25">
        <v>2010</v>
      </c>
      <c r="B25">
        <v>89.3</v>
      </c>
      <c r="C25">
        <v>5.6959999999999997</v>
      </c>
      <c r="D25">
        <v>3.7389999999999999</v>
      </c>
      <c r="E25">
        <v>1.27</v>
      </c>
      <c r="F25">
        <v>100</v>
      </c>
      <c r="G25">
        <f t="shared" si="0"/>
        <v>94.308999999999997</v>
      </c>
      <c r="I25" s="18">
        <v>1991</v>
      </c>
      <c r="J25" s="18">
        <v>95.51</v>
      </c>
      <c r="K25" s="18">
        <v>4.49</v>
      </c>
      <c r="L25" s="18">
        <v>100</v>
      </c>
    </row>
    <row r="26" spans="1:17" x14ac:dyDescent="0.25">
      <c r="A26">
        <v>2011</v>
      </c>
      <c r="B26">
        <v>89.65</v>
      </c>
      <c r="C26">
        <v>4.3840000000000003</v>
      </c>
      <c r="D26">
        <v>4.8860000000000001</v>
      </c>
      <c r="E26">
        <v>1.077</v>
      </c>
      <c r="F26">
        <v>100</v>
      </c>
      <c r="G26">
        <f t="shared" si="0"/>
        <v>95.613</v>
      </c>
      <c r="I26" s="18">
        <v>1993</v>
      </c>
      <c r="J26" s="18">
        <v>90.56</v>
      </c>
      <c r="K26" s="18">
        <v>9.44</v>
      </c>
      <c r="L26" s="18">
        <v>100</v>
      </c>
    </row>
    <row r="27" spans="1:17" x14ac:dyDescent="0.25">
      <c r="A27">
        <v>2012</v>
      </c>
      <c r="B27">
        <v>90.68</v>
      </c>
      <c r="C27">
        <v>3.629</v>
      </c>
      <c r="D27">
        <v>4.5620000000000003</v>
      </c>
      <c r="E27">
        <v>1.127</v>
      </c>
      <c r="F27">
        <v>100</v>
      </c>
      <c r="G27">
        <f t="shared" si="0"/>
        <v>96.369</v>
      </c>
    </row>
    <row r="28" spans="1:17" x14ac:dyDescent="0.25">
      <c r="A28">
        <v>2013</v>
      </c>
      <c r="B28">
        <v>91.49</v>
      </c>
      <c r="C28">
        <v>3.282</v>
      </c>
      <c r="D28">
        <v>4.242</v>
      </c>
      <c r="E28">
        <v>0.98670000000000002</v>
      </c>
      <c r="F28">
        <v>100</v>
      </c>
      <c r="G28">
        <f t="shared" si="0"/>
        <v>96.718699999999998</v>
      </c>
    </row>
    <row r="29" spans="1:17" x14ac:dyDescent="0.25">
      <c r="A29">
        <v>2014</v>
      </c>
      <c r="B29">
        <v>91.56</v>
      </c>
      <c r="C29">
        <v>3.1339999999999999</v>
      </c>
      <c r="D29">
        <v>4.2569999999999997</v>
      </c>
      <c r="E29">
        <v>1.054</v>
      </c>
      <c r="F29">
        <v>100</v>
      </c>
      <c r="G29">
        <f t="shared" si="0"/>
        <v>96.871000000000009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52"/>
  <sheetViews>
    <sheetView topLeftCell="AL20" workbookViewId="0">
      <selection activeCell="B29" sqref="B29"/>
    </sheetView>
  </sheetViews>
  <sheetFormatPr defaultRowHeight="15" x14ac:dyDescent="0.25"/>
  <sheetData>
    <row r="2" spans="1:63" x14ac:dyDescent="0.25">
      <c r="AK2" t="s">
        <v>37</v>
      </c>
      <c r="AN2" t="s">
        <v>38</v>
      </c>
    </row>
    <row r="3" spans="1:63" x14ac:dyDescent="0.25"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O3" t="s">
        <v>50</v>
      </c>
      <c r="P3" t="s">
        <v>51</v>
      </c>
      <c r="Q3" t="s">
        <v>52</v>
      </c>
      <c r="R3" t="s">
        <v>53</v>
      </c>
      <c r="S3" t="s">
        <v>54</v>
      </c>
      <c r="T3" t="s">
        <v>49</v>
      </c>
      <c r="V3" t="s">
        <v>55</v>
      </c>
      <c r="X3" t="s">
        <v>39</v>
      </c>
      <c r="Y3" t="s">
        <v>56</v>
      </c>
      <c r="Z3" t="s">
        <v>57</v>
      </c>
      <c r="AB3" t="s">
        <v>50</v>
      </c>
      <c r="AC3" t="s">
        <v>56</v>
      </c>
      <c r="AD3" t="s">
        <v>57</v>
      </c>
      <c r="AF3" t="s">
        <v>50</v>
      </c>
      <c r="AG3" t="s">
        <v>43</v>
      </c>
      <c r="AH3" t="s">
        <v>58</v>
      </c>
      <c r="AI3" t="s">
        <v>57</v>
      </c>
      <c r="AK3" t="s">
        <v>56</v>
      </c>
      <c r="AL3" t="s">
        <v>57</v>
      </c>
      <c r="AN3" t="s">
        <v>56</v>
      </c>
      <c r="AO3" t="s">
        <v>57</v>
      </c>
      <c r="AQ3" t="s">
        <v>39</v>
      </c>
      <c r="AR3" t="s">
        <v>40</v>
      </c>
      <c r="AS3" t="s">
        <v>41</v>
      </c>
      <c r="AT3" t="s">
        <v>42</v>
      </c>
      <c r="AU3" t="s">
        <v>43</v>
      </c>
      <c r="AV3" t="s">
        <v>44</v>
      </c>
      <c r="AW3" t="s">
        <v>45</v>
      </c>
      <c r="AX3" t="s">
        <v>46</v>
      </c>
      <c r="AY3" t="s">
        <v>47</v>
      </c>
      <c r="AZ3" t="s">
        <v>48</v>
      </c>
      <c r="BA3" t="s">
        <v>49</v>
      </c>
      <c r="BC3" t="s">
        <v>39</v>
      </c>
      <c r="BD3" t="s">
        <v>56</v>
      </c>
      <c r="BE3" t="s">
        <v>57</v>
      </c>
      <c r="BG3" t="s">
        <v>50</v>
      </c>
      <c r="BH3" t="s">
        <v>51</v>
      </c>
      <c r="BI3" t="s">
        <v>52</v>
      </c>
      <c r="BJ3" t="s">
        <v>53</v>
      </c>
      <c r="BK3" t="s">
        <v>55</v>
      </c>
    </row>
    <row r="4" spans="1:63" x14ac:dyDescent="0.25">
      <c r="A4">
        <v>1994</v>
      </c>
      <c r="B4" s="18">
        <v>47.72</v>
      </c>
      <c r="C4" s="18">
        <v>4.97</v>
      </c>
      <c r="D4" s="18">
        <v>10.71</v>
      </c>
      <c r="E4" s="18">
        <v>0.42</v>
      </c>
      <c r="F4" s="18">
        <v>3.02</v>
      </c>
      <c r="G4" s="18">
        <v>2.5</v>
      </c>
      <c r="H4" s="18">
        <v>8.0299999999999994</v>
      </c>
      <c r="I4" s="18">
        <v>3.52</v>
      </c>
      <c r="J4" s="18">
        <v>4.28</v>
      </c>
      <c r="K4" s="18">
        <v>9.2799999999999994</v>
      </c>
      <c r="L4" s="18">
        <v>5.56</v>
      </c>
      <c r="M4">
        <v>100</v>
      </c>
      <c r="O4">
        <f>B4+C4+D4</f>
        <v>63.4</v>
      </c>
      <c r="P4">
        <f>E4+F4</f>
        <v>3.44</v>
      </c>
      <c r="Q4">
        <f>G4+H4</f>
        <v>10.53</v>
      </c>
      <c r="R4">
        <f>I4+J4</f>
        <v>7.8000000000000007</v>
      </c>
      <c r="S4">
        <f>K4</f>
        <v>9.2799999999999994</v>
      </c>
      <c r="T4">
        <f>L4</f>
        <v>5.56</v>
      </c>
      <c r="V4">
        <f>S4+T4</f>
        <v>14.84</v>
      </c>
      <c r="X4" s="3">
        <f>B4</f>
        <v>47.72</v>
      </c>
      <c r="Y4" s="3">
        <f>D4+F4+H4+J4+L4</f>
        <v>31.599999999999998</v>
      </c>
      <c r="Z4" s="3">
        <f>C4+E4+G4+I4+K4</f>
        <v>20.689999999999998</v>
      </c>
      <c r="AA4" s="3"/>
      <c r="AB4" s="3">
        <f>B4+C4+D4</f>
        <v>63.4</v>
      </c>
      <c r="AC4" s="3">
        <f>F4+H4+J4+L4</f>
        <v>20.889999999999997</v>
      </c>
      <c r="AD4" s="3">
        <f>E4+G4+I4+K4</f>
        <v>15.719999999999999</v>
      </c>
      <c r="AF4" s="3">
        <f>B4+C4+D4</f>
        <v>63.4</v>
      </c>
      <c r="AG4" s="3">
        <f>F4</f>
        <v>3.02</v>
      </c>
      <c r="AH4" s="3">
        <f>H4+J4+L4</f>
        <v>17.869999999999997</v>
      </c>
      <c r="AI4" s="3">
        <f>E4+G4+I4+K4</f>
        <v>15.719999999999999</v>
      </c>
      <c r="AK4" s="3">
        <f>100*(F4+H4+J4+L4)/SUM(E4:L4)</f>
        <v>57.060912319038501</v>
      </c>
      <c r="AL4" s="3">
        <f>100-AK4</f>
        <v>42.939087680961499</v>
      </c>
      <c r="AM4" s="3"/>
      <c r="AN4" s="3">
        <f>100*(H4+J4+L4)/SUM(G4:L4)</f>
        <v>53.873982514320161</v>
      </c>
      <c r="AO4" s="3">
        <f>100-AN4</f>
        <v>46.126017485679839</v>
      </c>
      <c r="AQ4" s="3">
        <f>0.01*B4*'LF status'!$D4</f>
        <v>3.8748639999999996</v>
      </c>
      <c r="AR4" s="3">
        <f>0.01*C4*'LF status'!$D4</f>
        <v>0.40356399999999998</v>
      </c>
      <c r="AS4" s="3">
        <f>0.01*D4*'LF status'!$D4</f>
        <v>0.86965199999999998</v>
      </c>
      <c r="AT4" s="3">
        <f>0.01*E4*'LF status'!$D4</f>
        <v>3.4103999999999995E-2</v>
      </c>
      <c r="AU4" s="3">
        <f>0.01*F4*'LF status'!$D4</f>
        <v>0.245224</v>
      </c>
      <c r="AV4" s="3">
        <f>0.01*G4*'LF status'!$D4</f>
        <v>0.20299999999999999</v>
      </c>
      <c r="AW4" s="3">
        <f>0.01*H4*'LF status'!$D4</f>
        <v>0.65203599999999995</v>
      </c>
      <c r="AX4" s="3">
        <f>0.01*I4*'LF status'!$D4</f>
        <v>0.28582399999999997</v>
      </c>
      <c r="AY4" s="3">
        <f>0.01*J4*'LF status'!$D4</f>
        <v>0.34753600000000001</v>
      </c>
      <c r="AZ4" s="3">
        <f>0.01*K4*'LF status'!$D4</f>
        <v>0.75353599999999987</v>
      </c>
      <c r="BA4" s="3">
        <f>0.01*L4*'LF status'!$D4</f>
        <v>0.45147199999999993</v>
      </c>
      <c r="BC4" s="3">
        <f>0.01*X4*'LF status'!$D4</f>
        <v>3.8748639999999996</v>
      </c>
      <c r="BD4" s="3">
        <f>0.01*Y4*'LF status'!$D4</f>
        <v>2.5659199999999998</v>
      </c>
      <c r="BE4" s="3">
        <f>0.01*Z4*'LF status'!$D4</f>
        <v>1.6800279999999996</v>
      </c>
      <c r="BG4" s="3">
        <f>0.01*SUM(B4:D4)*'LF status'!$D4</f>
        <v>5.1480799999999993</v>
      </c>
      <c r="BH4" s="3">
        <f>0.01*SUM(E4:F4)*'LF status'!$D4</f>
        <v>0.27932799999999997</v>
      </c>
      <c r="BI4" s="3">
        <f>0.01*SUM(G4:H4)*'LF status'!$D4</f>
        <v>0.8550359999999998</v>
      </c>
      <c r="BJ4" s="3">
        <f>0.01*SUM(I4:J4)*'LF status'!$D4</f>
        <v>0.63336000000000003</v>
      </c>
      <c r="BK4" s="3">
        <f>0.01*SUM(K4:L4)*'LF status'!$D4</f>
        <v>1.2050079999999999</v>
      </c>
    </row>
    <row r="5" spans="1:63" x14ac:dyDescent="0.25">
      <c r="A5">
        <v>1995</v>
      </c>
      <c r="B5" s="18">
        <v>49.08</v>
      </c>
      <c r="C5" s="18">
        <v>4.71</v>
      </c>
      <c r="D5" s="18">
        <v>9.08</v>
      </c>
      <c r="E5" s="18">
        <v>0.34</v>
      </c>
      <c r="F5" s="18">
        <v>3.97</v>
      </c>
      <c r="G5" s="18">
        <v>1.61</v>
      </c>
      <c r="H5" s="18">
        <v>8.57</v>
      </c>
      <c r="I5" s="18">
        <v>3.87</v>
      </c>
      <c r="J5" s="18">
        <v>5.33</v>
      </c>
      <c r="K5" s="18">
        <v>8.0500000000000007</v>
      </c>
      <c r="L5" s="18">
        <v>5.39</v>
      </c>
      <c r="M5">
        <v>100</v>
      </c>
      <c r="O5">
        <f t="shared" ref="O5:O24" si="0">B5+C5+D5</f>
        <v>62.87</v>
      </c>
      <c r="P5">
        <f t="shared" ref="P5:P24" si="1">E5+F5</f>
        <v>4.3100000000000005</v>
      </c>
      <c r="Q5">
        <f t="shared" ref="Q5:Q24" si="2">G5+H5</f>
        <v>10.18</v>
      </c>
      <c r="R5">
        <f t="shared" ref="R5:R24" si="3">I5+J5</f>
        <v>9.1999999999999993</v>
      </c>
      <c r="S5">
        <f t="shared" ref="S5:T24" si="4">K5</f>
        <v>8.0500000000000007</v>
      </c>
      <c r="T5">
        <f t="shared" si="4"/>
        <v>5.39</v>
      </c>
      <c r="V5">
        <f t="shared" ref="V5:V24" si="5">S5+T5</f>
        <v>13.440000000000001</v>
      </c>
      <c r="X5" s="3">
        <f t="shared" ref="X5:X24" si="6">B5</f>
        <v>49.08</v>
      </c>
      <c r="Y5" s="3">
        <f t="shared" ref="Y5:Y24" si="7">D5+F5+H5+J5+L5</f>
        <v>32.340000000000003</v>
      </c>
      <c r="Z5" s="3">
        <f t="shared" ref="Z5:Z24" si="8">C5+E5+G5+I5+K5</f>
        <v>18.580000000000002</v>
      </c>
      <c r="AA5" s="3"/>
      <c r="AB5" s="3">
        <f t="shared" ref="AB5:AB24" si="9">B5+C5+D5</f>
        <v>62.87</v>
      </c>
      <c r="AC5" s="3">
        <f t="shared" ref="AC5:AC24" si="10">F5+H5+J5+L5</f>
        <v>23.26</v>
      </c>
      <c r="AD5" s="3">
        <f t="shared" ref="AD5:AD24" si="11">E5+G5+I5+K5</f>
        <v>13.870000000000001</v>
      </c>
      <c r="AF5" s="3">
        <f t="shared" ref="AF5:AF24" si="12">B5+C5+D5</f>
        <v>62.87</v>
      </c>
      <c r="AG5" s="3">
        <f t="shared" ref="AG5:AG24" si="13">F5</f>
        <v>3.97</v>
      </c>
      <c r="AH5" s="3">
        <f t="shared" ref="AH5:AH24" si="14">H5+J5+L5</f>
        <v>19.29</v>
      </c>
      <c r="AI5" s="3">
        <f t="shared" ref="AI5:AI24" si="15">E5+G5+I5+K5</f>
        <v>13.870000000000001</v>
      </c>
      <c r="AK5" s="3">
        <f t="shared" ref="AK5:AK24" si="16">100*(F5+H5+J5+L5)/SUM(E5:L5)</f>
        <v>62.644761648262858</v>
      </c>
      <c r="AL5" s="3">
        <f t="shared" ref="AL5:AL24" si="17">100-AK5</f>
        <v>37.355238351737142</v>
      </c>
      <c r="AM5" s="3"/>
      <c r="AN5" s="3">
        <f t="shared" ref="AN5:AN24" si="18">100*(H5+J5+L5)/SUM(G5:L5)</f>
        <v>58.775137111517367</v>
      </c>
      <c r="AO5" s="3">
        <f t="shared" ref="AO5:AO24" si="19">100-AN5</f>
        <v>41.224862888482633</v>
      </c>
      <c r="AQ5" s="3">
        <f>0.01*B5*'LF status'!$D5</f>
        <v>3.9754800000000001</v>
      </c>
      <c r="AR5" s="3">
        <f>0.01*C5*'LF status'!$D5</f>
        <v>0.38151000000000002</v>
      </c>
      <c r="AS5" s="3">
        <f>0.01*D5*'LF status'!$D5</f>
        <v>0.73548000000000002</v>
      </c>
      <c r="AT5" s="3">
        <f>0.01*E5*'LF status'!$D5</f>
        <v>2.7540000000000002E-2</v>
      </c>
      <c r="AU5" s="3">
        <f>0.01*F5*'LF status'!$D5</f>
        <v>0.32157000000000002</v>
      </c>
      <c r="AV5" s="3">
        <f>0.01*G5*'LF status'!$D5</f>
        <v>0.13041</v>
      </c>
      <c r="AW5" s="3">
        <f>0.01*H5*'LF status'!$D5</f>
        <v>0.69416999999999995</v>
      </c>
      <c r="AX5" s="3">
        <f>0.01*I5*'LF status'!$D5</f>
        <v>0.31347000000000003</v>
      </c>
      <c r="AY5" s="3">
        <f>0.01*J5*'LF status'!$D5</f>
        <v>0.43173</v>
      </c>
      <c r="AZ5" s="3">
        <f>0.01*K5*'LF status'!$D5</f>
        <v>0.65205000000000002</v>
      </c>
      <c r="BA5" s="3">
        <f>0.01*L5*'LF status'!$D5</f>
        <v>0.43658999999999998</v>
      </c>
      <c r="BC5" s="3">
        <f>0.01*X5*'LF status'!$D5</f>
        <v>3.9754800000000001</v>
      </c>
      <c r="BD5" s="3">
        <f>0.01*Y5*'LF status'!$D5</f>
        <v>2.6195400000000002</v>
      </c>
      <c r="BE5" s="3">
        <f>0.01*Z5*'LF status'!$D5</f>
        <v>1.5049800000000002</v>
      </c>
      <c r="BG5" s="3">
        <f>0.01*SUM(B5:D5)*'LF status'!$D5</f>
        <v>5.0924700000000005</v>
      </c>
      <c r="BH5" s="3">
        <f>0.01*SUM(E5:F5)*'LF status'!$D5</f>
        <v>0.34911000000000003</v>
      </c>
      <c r="BI5" s="3">
        <f>0.01*SUM(G5:H5)*'LF status'!$D5</f>
        <v>0.82457999999999998</v>
      </c>
      <c r="BJ5" s="3">
        <f>0.01*SUM(I5:J5)*'LF status'!$D5</f>
        <v>0.74519999999999997</v>
      </c>
      <c r="BK5" s="3">
        <f>0.01*SUM(K5:L5)*'LF status'!$D5</f>
        <v>1.0886400000000001</v>
      </c>
    </row>
    <row r="6" spans="1:63" x14ac:dyDescent="0.25">
      <c r="A6">
        <v>1996</v>
      </c>
      <c r="B6" s="18">
        <v>49.15</v>
      </c>
      <c r="C6" s="18">
        <v>4.57</v>
      </c>
      <c r="D6" s="18">
        <v>8.4</v>
      </c>
      <c r="E6" s="18">
        <v>0.43</v>
      </c>
      <c r="F6" s="18">
        <v>3.94</v>
      </c>
      <c r="G6" s="18">
        <v>1.87</v>
      </c>
      <c r="H6" s="18">
        <v>8.7200000000000006</v>
      </c>
      <c r="I6" s="18">
        <v>3.79</v>
      </c>
      <c r="J6" s="18">
        <v>5.71</v>
      </c>
      <c r="K6" s="18">
        <v>8.8000000000000007</v>
      </c>
      <c r="L6" s="18">
        <v>4.6399999999999997</v>
      </c>
      <c r="M6">
        <v>100</v>
      </c>
      <c r="O6">
        <f t="shared" si="0"/>
        <v>62.12</v>
      </c>
      <c r="P6">
        <f t="shared" si="1"/>
        <v>4.37</v>
      </c>
      <c r="Q6">
        <f t="shared" si="2"/>
        <v>10.59</v>
      </c>
      <c r="R6">
        <f t="shared" si="3"/>
        <v>9.5</v>
      </c>
      <c r="S6">
        <f t="shared" si="4"/>
        <v>8.8000000000000007</v>
      </c>
      <c r="T6">
        <f t="shared" si="4"/>
        <v>4.6399999999999997</v>
      </c>
      <c r="V6">
        <f t="shared" si="5"/>
        <v>13.440000000000001</v>
      </c>
      <c r="X6" s="3">
        <f t="shared" si="6"/>
        <v>49.15</v>
      </c>
      <c r="Y6" s="3">
        <f t="shared" si="7"/>
        <v>31.410000000000004</v>
      </c>
      <c r="Z6" s="3">
        <f t="shared" si="8"/>
        <v>19.46</v>
      </c>
      <c r="AA6" s="3"/>
      <c r="AB6" s="3">
        <f t="shared" si="9"/>
        <v>62.12</v>
      </c>
      <c r="AC6" s="3">
        <f t="shared" si="10"/>
        <v>23.01</v>
      </c>
      <c r="AD6" s="3">
        <f t="shared" si="11"/>
        <v>14.89</v>
      </c>
      <c r="AF6" s="3">
        <f t="shared" si="12"/>
        <v>62.12</v>
      </c>
      <c r="AG6" s="3">
        <f t="shared" si="13"/>
        <v>3.94</v>
      </c>
      <c r="AH6" s="3">
        <f t="shared" si="14"/>
        <v>19.07</v>
      </c>
      <c r="AI6" s="3">
        <f t="shared" si="15"/>
        <v>14.89</v>
      </c>
      <c r="AK6" s="3">
        <f t="shared" si="16"/>
        <v>60.712401055408961</v>
      </c>
      <c r="AL6" s="3">
        <f t="shared" si="17"/>
        <v>39.287598944591039</v>
      </c>
      <c r="AM6" s="3"/>
      <c r="AN6" s="3">
        <f t="shared" si="18"/>
        <v>56.874440799284223</v>
      </c>
      <c r="AO6" s="3">
        <f t="shared" si="19"/>
        <v>43.125559200715777</v>
      </c>
      <c r="AQ6" s="3">
        <f>0.01*B6*'LF status'!$D6</f>
        <v>4.054875</v>
      </c>
      <c r="AR6" s="3">
        <f>0.01*C6*'LF status'!$D6</f>
        <v>0.37702500000000005</v>
      </c>
      <c r="AS6" s="3">
        <f>0.01*D6*'LF status'!$D6</f>
        <v>0.69300000000000006</v>
      </c>
      <c r="AT6" s="3">
        <f>0.01*E6*'LF status'!$D6</f>
        <v>3.5475E-2</v>
      </c>
      <c r="AU6" s="3">
        <f>0.01*F6*'LF status'!$D6</f>
        <v>0.32505000000000001</v>
      </c>
      <c r="AV6" s="3">
        <f>0.01*G6*'LF status'!$D6</f>
        <v>0.15427500000000002</v>
      </c>
      <c r="AW6" s="3">
        <f>0.01*H6*'LF status'!$D6</f>
        <v>0.71940000000000015</v>
      </c>
      <c r="AX6" s="3">
        <f>0.01*I6*'LF status'!$D6</f>
        <v>0.31267500000000004</v>
      </c>
      <c r="AY6" s="3">
        <f>0.01*J6*'LF status'!$D6</f>
        <v>0.47107499999999997</v>
      </c>
      <c r="AZ6" s="3">
        <f>0.01*K6*'LF status'!$D6</f>
        <v>0.72600000000000009</v>
      </c>
      <c r="BA6" s="3">
        <f>0.01*L6*'LF status'!$D6</f>
        <v>0.38279999999999997</v>
      </c>
      <c r="BC6" s="3">
        <f>0.01*X6*'LF status'!$D6</f>
        <v>4.054875</v>
      </c>
      <c r="BD6" s="3">
        <f>0.01*Y6*'LF status'!$D6</f>
        <v>2.5913250000000003</v>
      </c>
      <c r="BE6" s="3">
        <f>0.01*Z6*'LF status'!$D6</f>
        <v>1.6054500000000003</v>
      </c>
      <c r="BG6" s="3">
        <f>0.01*SUM(B6:D6)*'LF status'!$D6</f>
        <v>5.1249000000000002</v>
      </c>
      <c r="BH6" s="3">
        <f>0.01*SUM(E6:F6)*'LF status'!$D6</f>
        <v>0.36052500000000004</v>
      </c>
      <c r="BI6" s="3">
        <f>0.01*SUM(G6:H6)*'LF status'!$D6</f>
        <v>0.87367499999999998</v>
      </c>
      <c r="BJ6" s="3">
        <f>0.01*SUM(I6:J6)*'LF status'!$D6</f>
        <v>0.78375000000000006</v>
      </c>
      <c r="BK6" s="3">
        <f>0.01*SUM(K6:L6)*'LF status'!$D6</f>
        <v>1.1088000000000002</v>
      </c>
    </row>
    <row r="7" spans="1:63" x14ac:dyDescent="0.25">
      <c r="A7">
        <v>1997</v>
      </c>
      <c r="B7" s="18">
        <v>52.57</v>
      </c>
      <c r="C7" s="18">
        <v>4.28</v>
      </c>
      <c r="D7" s="18">
        <v>6.3</v>
      </c>
      <c r="E7" s="18">
        <v>0.5</v>
      </c>
      <c r="F7" s="18">
        <v>3.83</v>
      </c>
      <c r="G7" s="18">
        <v>1.92</v>
      </c>
      <c r="H7" s="18">
        <v>8.24</v>
      </c>
      <c r="I7" s="18">
        <v>2.81</v>
      </c>
      <c r="J7" s="18">
        <v>6.11</v>
      </c>
      <c r="K7" s="18">
        <v>6.93</v>
      </c>
      <c r="L7" s="18">
        <v>6.52</v>
      </c>
      <c r="M7">
        <v>100</v>
      </c>
      <c r="O7">
        <f t="shared" si="0"/>
        <v>63.15</v>
      </c>
      <c r="P7">
        <f t="shared" si="1"/>
        <v>4.33</v>
      </c>
      <c r="Q7">
        <f t="shared" si="2"/>
        <v>10.16</v>
      </c>
      <c r="R7">
        <f t="shared" si="3"/>
        <v>8.92</v>
      </c>
      <c r="S7">
        <f t="shared" si="4"/>
        <v>6.93</v>
      </c>
      <c r="T7">
        <f t="shared" si="4"/>
        <v>6.52</v>
      </c>
      <c r="V7">
        <f t="shared" si="5"/>
        <v>13.45</v>
      </c>
      <c r="X7" s="3">
        <f t="shared" si="6"/>
        <v>52.57</v>
      </c>
      <c r="Y7" s="3">
        <f t="shared" si="7"/>
        <v>30.999999999999996</v>
      </c>
      <c r="Z7" s="3">
        <f t="shared" si="8"/>
        <v>16.439999999999998</v>
      </c>
      <c r="AA7" s="3"/>
      <c r="AB7" s="3">
        <f t="shared" si="9"/>
        <v>63.15</v>
      </c>
      <c r="AC7" s="3">
        <f t="shared" si="10"/>
        <v>24.7</v>
      </c>
      <c r="AD7" s="3">
        <f t="shared" si="11"/>
        <v>12.16</v>
      </c>
      <c r="AF7" s="3">
        <f t="shared" si="12"/>
        <v>63.15</v>
      </c>
      <c r="AG7" s="3">
        <f t="shared" si="13"/>
        <v>3.83</v>
      </c>
      <c r="AH7" s="3">
        <f t="shared" si="14"/>
        <v>20.87</v>
      </c>
      <c r="AI7" s="3">
        <f t="shared" si="15"/>
        <v>12.16</v>
      </c>
      <c r="AK7" s="3">
        <f t="shared" si="16"/>
        <v>67.010309278350519</v>
      </c>
      <c r="AL7" s="3">
        <f t="shared" si="17"/>
        <v>32.989690721649481</v>
      </c>
      <c r="AM7" s="3"/>
      <c r="AN7" s="3">
        <f t="shared" si="18"/>
        <v>64.156163541346444</v>
      </c>
      <c r="AO7" s="3">
        <f t="shared" si="19"/>
        <v>35.843836458653556</v>
      </c>
      <c r="AQ7" s="3">
        <f>0.01*B7*'LF status'!$D7</f>
        <v>4.2371420000000004</v>
      </c>
      <c r="AR7" s="3">
        <f>0.01*C7*'LF status'!$D7</f>
        <v>0.34496800000000005</v>
      </c>
      <c r="AS7" s="3">
        <f>0.01*D7*'LF status'!$D7</f>
        <v>0.50778000000000001</v>
      </c>
      <c r="AT7" s="3">
        <f>0.01*E7*'LF status'!$D7</f>
        <v>4.0300000000000002E-2</v>
      </c>
      <c r="AU7" s="3">
        <f>0.01*F7*'LF status'!$D7</f>
        <v>0.30869800000000003</v>
      </c>
      <c r="AV7" s="3">
        <f>0.01*G7*'LF status'!$D7</f>
        <v>0.154752</v>
      </c>
      <c r="AW7" s="3">
        <f>0.01*H7*'LF status'!$D7</f>
        <v>0.66414400000000007</v>
      </c>
      <c r="AX7" s="3">
        <f>0.01*I7*'LF status'!$D7</f>
        <v>0.22648600000000002</v>
      </c>
      <c r="AY7" s="3">
        <f>0.01*J7*'LF status'!$D7</f>
        <v>0.49246600000000007</v>
      </c>
      <c r="AZ7" s="3">
        <f>0.01*K7*'LF status'!$D7</f>
        <v>0.558558</v>
      </c>
      <c r="BA7" s="3">
        <f>0.01*L7*'LF status'!$D7</f>
        <v>0.52551199999999998</v>
      </c>
      <c r="BC7" s="3">
        <f>0.01*X7*'LF status'!$D7</f>
        <v>4.2371420000000004</v>
      </c>
      <c r="BD7" s="3">
        <f>0.01*Y7*'LF status'!$D7</f>
        <v>2.4986000000000002</v>
      </c>
      <c r="BE7" s="3">
        <f>0.01*Z7*'LF status'!$D7</f>
        <v>1.325064</v>
      </c>
      <c r="BG7" s="3">
        <f>0.01*SUM(B7:D7)*'LF status'!$D7</f>
        <v>5.0898899999999996</v>
      </c>
      <c r="BH7" s="3">
        <f>0.01*SUM(E7:F7)*'LF status'!$D7</f>
        <v>0.34899800000000003</v>
      </c>
      <c r="BI7" s="3">
        <f>0.01*SUM(G7:H7)*'LF status'!$D7</f>
        <v>0.81889600000000018</v>
      </c>
      <c r="BJ7" s="3">
        <f>0.01*SUM(I7:J7)*'LF status'!$D7</f>
        <v>0.71895200000000004</v>
      </c>
      <c r="BK7" s="3">
        <f>0.01*SUM(K7:L7)*'LF status'!$D7</f>
        <v>1.0840700000000001</v>
      </c>
    </row>
    <row r="8" spans="1:63" x14ac:dyDescent="0.25">
      <c r="A8">
        <v>1998</v>
      </c>
      <c r="B8" s="18">
        <v>53.66</v>
      </c>
      <c r="C8" s="18">
        <v>3.58</v>
      </c>
      <c r="D8" s="18">
        <v>7.37</v>
      </c>
      <c r="E8" s="18">
        <v>0.34</v>
      </c>
      <c r="F8" s="18">
        <v>3.77</v>
      </c>
      <c r="G8" s="18">
        <v>1.31</v>
      </c>
      <c r="H8" s="18">
        <v>8.74</v>
      </c>
      <c r="I8" s="18">
        <v>3.05</v>
      </c>
      <c r="J8" s="18">
        <v>6.27</v>
      </c>
      <c r="K8" s="18">
        <v>6.3</v>
      </c>
      <c r="L8" s="18">
        <v>5.61</v>
      </c>
      <c r="M8">
        <v>100</v>
      </c>
      <c r="O8">
        <f t="shared" si="0"/>
        <v>64.61</v>
      </c>
      <c r="P8">
        <f t="shared" si="1"/>
        <v>4.1100000000000003</v>
      </c>
      <c r="Q8">
        <f t="shared" si="2"/>
        <v>10.050000000000001</v>
      </c>
      <c r="R8">
        <f t="shared" si="3"/>
        <v>9.32</v>
      </c>
      <c r="S8">
        <f t="shared" si="4"/>
        <v>6.3</v>
      </c>
      <c r="T8">
        <f t="shared" si="4"/>
        <v>5.61</v>
      </c>
      <c r="V8">
        <f t="shared" si="5"/>
        <v>11.91</v>
      </c>
      <c r="X8" s="3">
        <f t="shared" si="6"/>
        <v>53.66</v>
      </c>
      <c r="Y8" s="3">
        <f t="shared" si="7"/>
        <v>31.76</v>
      </c>
      <c r="Z8" s="3">
        <f t="shared" si="8"/>
        <v>14.580000000000002</v>
      </c>
      <c r="AA8" s="3"/>
      <c r="AB8" s="3">
        <f t="shared" si="9"/>
        <v>64.61</v>
      </c>
      <c r="AC8" s="3">
        <f t="shared" si="10"/>
        <v>24.39</v>
      </c>
      <c r="AD8" s="3">
        <f t="shared" si="11"/>
        <v>11</v>
      </c>
      <c r="AF8" s="3">
        <f t="shared" si="12"/>
        <v>64.61</v>
      </c>
      <c r="AG8" s="3">
        <f t="shared" si="13"/>
        <v>3.77</v>
      </c>
      <c r="AH8" s="3">
        <f t="shared" si="14"/>
        <v>20.62</v>
      </c>
      <c r="AI8" s="3">
        <f t="shared" si="15"/>
        <v>11</v>
      </c>
      <c r="AK8" s="3">
        <f t="shared" si="16"/>
        <v>68.917773382311381</v>
      </c>
      <c r="AL8" s="3">
        <f t="shared" si="17"/>
        <v>31.082226617688619</v>
      </c>
      <c r="AM8" s="3"/>
      <c r="AN8" s="3">
        <f t="shared" si="18"/>
        <v>65.920716112531963</v>
      </c>
      <c r="AO8" s="3">
        <f t="shared" si="19"/>
        <v>34.079283887468037</v>
      </c>
      <c r="AQ8" s="3">
        <f>0.01*B8*'LF status'!$D8</f>
        <v>4.2284079999999999</v>
      </c>
      <c r="AR8" s="3">
        <f>0.01*C8*'LF status'!$D8</f>
        <v>0.28210399999999997</v>
      </c>
      <c r="AS8" s="3">
        <f>0.01*D8*'LF status'!$D8</f>
        <v>0.58075600000000005</v>
      </c>
      <c r="AT8" s="3">
        <f>0.01*E8*'LF status'!$D8</f>
        <v>2.6792E-2</v>
      </c>
      <c r="AU8" s="3">
        <f>0.01*F8*'LF status'!$D8</f>
        <v>0.29707600000000001</v>
      </c>
      <c r="AV8" s="3">
        <f>0.01*G8*'LF status'!$D8</f>
        <v>0.103228</v>
      </c>
      <c r="AW8" s="3">
        <f>0.01*H8*'LF status'!$D8</f>
        <v>0.68871199999999999</v>
      </c>
      <c r="AX8" s="3">
        <f>0.01*I8*'LF status'!$D8</f>
        <v>0.24034</v>
      </c>
      <c r="AY8" s="3">
        <f>0.01*J8*'LF status'!$D8</f>
        <v>0.4940759999999999</v>
      </c>
      <c r="AZ8" s="3">
        <f>0.01*K8*'LF status'!$D8</f>
        <v>0.49643999999999999</v>
      </c>
      <c r="BA8" s="3">
        <f>0.01*L8*'LF status'!$D8</f>
        <v>0.44206800000000002</v>
      </c>
      <c r="BC8" s="3">
        <f>0.01*X8*'LF status'!$D8</f>
        <v>4.2284079999999999</v>
      </c>
      <c r="BD8" s="3">
        <f>0.01*Y8*'LF status'!$D8</f>
        <v>2.5026880000000005</v>
      </c>
      <c r="BE8" s="3">
        <f>0.01*Z8*'LF status'!$D8</f>
        <v>1.1489040000000001</v>
      </c>
      <c r="BG8" s="3">
        <f>0.01*SUM(B8:D8)*'LF status'!$D8</f>
        <v>5.0912680000000003</v>
      </c>
      <c r="BH8" s="3">
        <f>0.01*SUM(E8:F8)*'LF status'!$D8</f>
        <v>0.32386800000000004</v>
      </c>
      <c r="BI8" s="3">
        <f>0.01*SUM(G8:H8)*'LF status'!$D8</f>
        <v>0.79194000000000009</v>
      </c>
      <c r="BJ8" s="3">
        <f>0.01*SUM(I8:J8)*'LF status'!$D8</f>
        <v>0.73441600000000007</v>
      </c>
      <c r="BK8" s="3">
        <f>0.01*SUM(K8:L8)*'LF status'!$D8</f>
        <v>0.93850800000000001</v>
      </c>
    </row>
    <row r="9" spans="1:63" x14ac:dyDescent="0.25">
      <c r="A9">
        <v>1999</v>
      </c>
      <c r="B9" s="18">
        <v>51.96</v>
      </c>
      <c r="C9" s="18">
        <v>3.1</v>
      </c>
      <c r="D9" s="18">
        <v>7.93</v>
      </c>
      <c r="E9" s="18">
        <v>0.37</v>
      </c>
      <c r="F9" s="18">
        <v>6.17</v>
      </c>
      <c r="G9" s="18">
        <v>1.01</v>
      </c>
      <c r="H9" s="18">
        <v>9.24</v>
      </c>
      <c r="I9" s="18">
        <v>3</v>
      </c>
      <c r="J9" s="18">
        <v>5.46</v>
      </c>
      <c r="K9" s="18">
        <v>5.99</v>
      </c>
      <c r="L9" s="18">
        <v>5.78</v>
      </c>
      <c r="M9">
        <v>100</v>
      </c>
      <c r="O9">
        <f t="shared" si="0"/>
        <v>62.99</v>
      </c>
      <c r="P9">
        <f t="shared" si="1"/>
        <v>6.54</v>
      </c>
      <c r="Q9">
        <f t="shared" si="2"/>
        <v>10.25</v>
      </c>
      <c r="R9">
        <f t="shared" si="3"/>
        <v>8.4600000000000009</v>
      </c>
      <c r="S9">
        <f t="shared" si="4"/>
        <v>5.99</v>
      </c>
      <c r="T9">
        <f t="shared" si="4"/>
        <v>5.78</v>
      </c>
      <c r="V9">
        <f t="shared" si="5"/>
        <v>11.77</v>
      </c>
      <c r="X9" s="3">
        <f t="shared" si="6"/>
        <v>51.96</v>
      </c>
      <c r="Y9" s="3">
        <f t="shared" si="7"/>
        <v>34.58</v>
      </c>
      <c r="Z9" s="3">
        <f t="shared" si="8"/>
        <v>13.47</v>
      </c>
      <c r="AA9" s="3"/>
      <c r="AB9" s="3">
        <f t="shared" si="9"/>
        <v>62.99</v>
      </c>
      <c r="AC9" s="3">
        <f t="shared" si="10"/>
        <v>26.650000000000002</v>
      </c>
      <c r="AD9" s="3">
        <f t="shared" si="11"/>
        <v>10.370000000000001</v>
      </c>
      <c r="AF9" s="3">
        <f t="shared" si="12"/>
        <v>62.99</v>
      </c>
      <c r="AG9" s="3">
        <f t="shared" si="13"/>
        <v>6.17</v>
      </c>
      <c r="AH9" s="3">
        <f t="shared" si="14"/>
        <v>20.48</v>
      </c>
      <c r="AI9" s="3">
        <f t="shared" si="15"/>
        <v>10.370000000000001</v>
      </c>
      <c r="AK9" s="3">
        <f t="shared" si="16"/>
        <v>71.988114532685032</v>
      </c>
      <c r="AL9" s="3">
        <f t="shared" si="17"/>
        <v>28.011885467314968</v>
      </c>
      <c r="AM9" s="3"/>
      <c r="AN9" s="3">
        <f t="shared" si="18"/>
        <v>67.191601049868751</v>
      </c>
      <c r="AO9" s="3">
        <f t="shared" si="19"/>
        <v>32.808398950131249</v>
      </c>
      <c r="AQ9" s="3">
        <f>0.01*B9*'LF status'!$D9</f>
        <v>4.3906200000000002</v>
      </c>
      <c r="AR9" s="3">
        <f>0.01*C9*'LF status'!$D9</f>
        <v>0.26195000000000002</v>
      </c>
      <c r="AS9" s="3">
        <f>0.01*D9*'LF status'!$D9</f>
        <v>0.67008499999999993</v>
      </c>
      <c r="AT9" s="3">
        <f>0.01*E9*'LF status'!$D9</f>
        <v>3.1265000000000001E-2</v>
      </c>
      <c r="AU9" s="3">
        <f>0.01*F9*'LF status'!$D9</f>
        <v>0.52136499999999997</v>
      </c>
      <c r="AV9" s="3">
        <f>0.01*G9*'LF status'!$D9</f>
        <v>8.534499999999999E-2</v>
      </c>
      <c r="AW9" s="3">
        <f>0.01*H9*'LF status'!$D9</f>
        <v>0.78078000000000003</v>
      </c>
      <c r="AX9" s="3">
        <f>0.01*I9*'LF status'!$D9</f>
        <v>0.25349999999999995</v>
      </c>
      <c r="AY9" s="3">
        <f>0.01*J9*'LF status'!$D9</f>
        <v>0.46137</v>
      </c>
      <c r="AZ9" s="3">
        <f>0.01*K9*'LF status'!$D9</f>
        <v>0.50615500000000002</v>
      </c>
      <c r="BA9" s="3">
        <f>0.01*L9*'LF status'!$D9</f>
        <v>0.48841000000000001</v>
      </c>
      <c r="BC9" s="3">
        <f>0.01*X9*'LF status'!$D9</f>
        <v>4.3906200000000002</v>
      </c>
      <c r="BD9" s="3">
        <f>0.01*Y9*'LF status'!$D9</f>
        <v>2.9220099999999998</v>
      </c>
      <c r="BE9" s="3">
        <f>0.01*Z9*'LF status'!$D9</f>
        <v>1.138215</v>
      </c>
      <c r="BG9" s="3">
        <f>0.01*SUM(B9:D9)*'LF status'!$D9</f>
        <v>5.3226549999999992</v>
      </c>
      <c r="BH9" s="3">
        <f>0.01*SUM(E9:F9)*'LF status'!$D9</f>
        <v>0.55262999999999995</v>
      </c>
      <c r="BI9" s="3">
        <f>0.01*SUM(G9:H9)*'LF status'!$D9</f>
        <v>0.86612500000000003</v>
      </c>
      <c r="BJ9" s="3">
        <f>0.01*SUM(I9:J9)*'LF status'!$D9</f>
        <v>0.71487000000000001</v>
      </c>
      <c r="BK9" s="3">
        <f>0.01*SUM(K9:L9)*'LF status'!$D9</f>
        <v>0.99456499999999992</v>
      </c>
    </row>
    <row r="10" spans="1:63" x14ac:dyDescent="0.25">
      <c r="A10">
        <v>2000</v>
      </c>
      <c r="B10" s="18">
        <v>52.25</v>
      </c>
      <c r="C10" s="18">
        <v>4.33</v>
      </c>
      <c r="D10" s="18">
        <v>8.39</v>
      </c>
      <c r="E10" s="18">
        <v>0.28000000000000003</v>
      </c>
      <c r="F10" s="18">
        <v>6.41</v>
      </c>
      <c r="G10" s="18">
        <v>1.44</v>
      </c>
      <c r="H10" s="18">
        <v>7.69</v>
      </c>
      <c r="I10" s="18">
        <v>2.71</v>
      </c>
      <c r="J10" s="18">
        <v>5.4</v>
      </c>
      <c r="K10" s="18">
        <v>6.13</v>
      </c>
      <c r="L10" s="18">
        <v>4.96</v>
      </c>
      <c r="M10">
        <v>100</v>
      </c>
      <c r="O10">
        <f t="shared" si="0"/>
        <v>64.97</v>
      </c>
      <c r="P10">
        <f t="shared" si="1"/>
        <v>6.69</v>
      </c>
      <c r="Q10">
        <f t="shared" si="2"/>
        <v>9.1300000000000008</v>
      </c>
      <c r="R10">
        <f t="shared" si="3"/>
        <v>8.11</v>
      </c>
      <c r="S10">
        <f t="shared" si="4"/>
        <v>6.13</v>
      </c>
      <c r="T10">
        <f t="shared" si="4"/>
        <v>4.96</v>
      </c>
      <c r="V10">
        <f t="shared" si="5"/>
        <v>11.09</v>
      </c>
      <c r="X10" s="3">
        <f t="shared" si="6"/>
        <v>52.25</v>
      </c>
      <c r="Y10" s="3">
        <f t="shared" si="7"/>
        <v>32.85</v>
      </c>
      <c r="Z10" s="3">
        <f t="shared" si="8"/>
        <v>14.89</v>
      </c>
      <c r="AA10" s="3"/>
      <c r="AB10" s="3">
        <f t="shared" si="9"/>
        <v>64.97</v>
      </c>
      <c r="AC10" s="3">
        <f t="shared" si="10"/>
        <v>24.46</v>
      </c>
      <c r="AD10" s="3">
        <f t="shared" si="11"/>
        <v>10.559999999999999</v>
      </c>
      <c r="AF10" s="3">
        <f t="shared" si="12"/>
        <v>64.97</v>
      </c>
      <c r="AG10" s="3">
        <f t="shared" si="13"/>
        <v>6.41</v>
      </c>
      <c r="AH10" s="3">
        <f t="shared" si="14"/>
        <v>18.05</v>
      </c>
      <c r="AI10" s="3">
        <f t="shared" si="15"/>
        <v>10.559999999999999</v>
      </c>
      <c r="AK10" s="3">
        <f t="shared" si="16"/>
        <v>69.84580239862936</v>
      </c>
      <c r="AL10" s="3">
        <f t="shared" si="17"/>
        <v>30.15419760137064</v>
      </c>
      <c r="AM10" s="3"/>
      <c r="AN10" s="3">
        <f t="shared" si="18"/>
        <v>63.713378044475817</v>
      </c>
      <c r="AO10" s="3">
        <f t="shared" si="19"/>
        <v>36.286621955524183</v>
      </c>
      <c r="AQ10" s="3">
        <f>0.01*B10*'LF status'!$D10</f>
        <v>4.3315249999999992</v>
      </c>
      <c r="AR10" s="3">
        <f>0.01*C10*'LF status'!$D10</f>
        <v>0.35895699999999997</v>
      </c>
      <c r="AS10" s="3">
        <f>0.01*D10*'LF status'!$D10</f>
        <v>0.6955309999999999</v>
      </c>
      <c r="AT10" s="3">
        <f>0.01*E10*'LF status'!$D10</f>
        <v>2.3212E-2</v>
      </c>
      <c r="AU10" s="3">
        <f>0.01*F10*'LF status'!$D10</f>
        <v>0.531389</v>
      </c>
      <c r="AV10" s="3">
        <f>0.01*G10*'LF status'!$D10</f>
        <v>0.11937599999999998</v>
      </c>
      <c r="AW10" s="3">
        <f>0.01*H10*'LF status'!$D10</f>
        <v>0.63750099999999998</v>
      </c>
      <c r="AX10" s="3">
        <f>0.01*I10*'LF status'!$D10</f>
        <v>0.22465899999999997</v>
      </c>
      <c r="AY10" s="3">
        <f>0.01*J10*'LF status'!$D10</f>
        <v>0.44766</v>
      </c>
      <c r="AZ10" s="3">
        <f>0.01*K10*'LF status'!$D10</f>
        <v>0.50817699999999999</v>
      </c>
      <c r="BA10" s="3">
        <f>0.01*L10*'LF status'!$D10</f>
        <v>0.41118399999999994</v>
      </c>
      <c r="BC10" s="3">
        <f>0.01*X10*'LF status'!$D10</f>
        <v>4.3315249999999992</v>
      </c>
      <c r="BD10" s="3">
        <f>0.01*Y10*'LF status'!$D10</f>
        <v>2.723265</v>
      </c>
      <c r="BE10" s="3">
        <f>0.01*Z10*'LF status'!$D10</f>
        <v>1.234381</v>
      </c>
      <c r="BG10" s="3">
        <f>0.01*SUM(B10:D10)*'LF status'!$D10</f>
        <v>5.3860130000000002</v>
      </c>
      <c r="BH10" s="3">
        <f>0.01*SUM(E10:F10)*'LF status'!$D10</f>
        <v>0.5546009999999999</v>
      </c>
      <c r="BI10" s="3">
        <f>0.01*SUM(G10:H10)*'LF status'!$D10</f>
        <v>0.75687700000000002</v>
      </c>
      <c r="BJ10" s="3">
        <f>0.01*SUM(I10:J10)*'LF status'!$D10</f>
        <v>0.67231899999999989</v>
      </c>
      <c r="BK10" s="3">
        <f>0.01*SUM(K10:L10)*'LF status'!$D10</f>
        <v>0.91936099999999987</v>
      </c>
    </row>
    <row r="11" spans="1:63" x14ac:dyDescent="0.25">
      <c r="A11">
        <v>2001</v>
      </c>
      <c r="B11" s="18">
        <v>51.96</v>
      </c>
      <c r="C11" s="18">
        <v>4.7300000000000004</v>
      </c>
      <c r="D11" s="18">
        <v>7.09</v>
      </c>
      <c r="E11" s="18">
        <v>0.16</v>
      </c>
      <c r="F11" s="18">
        <v>5.37</v>
      </c>
      <c r="G11" s="18">
        <v>0.73</v>
      </c>
      <c r="H11" s="18">
        <v>8.4</v>
      </c>
      <c r="I11" s="18">
        <v>2.97</v>
      </c>
      <c r="J11" s="18">
        <v>5.74</v>
      </c>
      <c r="K11" s="18">
        <v>6.56</v>
      </c>
      <c r="L11" s="18">
        <v>6.29</v>
      </c>
      <c r="M11">
        <v>100</v>
      </c>
      <c r="O11">
        <f t="shared" si="0"/>
        <v>63.78</v>
      </c>
      <c r="P11">
        <f t="shared" si="1"/>
        <v>5.53</v>
      </c>
      <c r="Q11">
        <f t="shared" si="2"/>
        <v>9.1300000000000008</v>
      </c>
      <c r="R11">
        <f t="shared" si="3"/>
        <v>8.7100000000000009</v>
      </c>
      <c r="S11">
        <f t="shared" si="4"/>
        <v>6.56</v>
      </c>
      <c r="T11">
        <f t="shared" si="4"/>
        <v>6.29</v>
      </c>
      <c r="V11">
        <f t="shared" si="5"/>
        <v>12.85</v>
      </c>
      <c r="X11" s="3">
        <f t="shared" si="6"/>
        <v>51.96</v>
      </c>
      <c r="Y11" s="3">
        <f t="shared" si="7"/>
        <v>32.89</v>
      </c>
      <c r="Z11" s="3">
        <f t="shared" si="8"/>
        <v>15.150000000000002</v>
      </c>
      <c r="AA11" s="3"/>
      <c r="AB11" s="3">
        <f t="shared" si="9"/>
        <v>63.78</v>
      </c>
      <c r="AC11" s="3">
        <f t="shared" si="10"/>
        <v>25.799999999999997</v>
      </c>
      <c r="AD11" s="3">
        <f t="shared" si="11"/>
        <v>10.42</v>
      </c>
      <c r="AF11" s="3">
        <f t="shared" si="12"/>
        <v>63.78</v>
      </c>
      <c r="AG11" s="3">
        <f t="shared" si="13"/>
        <v>5.37</v>
      </c>
      <c r="AH11" s="3">
        <f t="shared" si="14"/>
        <v>20.43</v>
      </c>
      <c r="AI11" s="3">
        <f t="shared" si="15"/>
        <v>10.42</v>
      </c>
      <c r="AK11" s="3">
        <f t="shared" si="16"/>
        <v>71.231363887355045</v>
      </c>
      <c r="AL11" s="3">
        <f t="shared" si="17"/>
        <v>28.768636112644955</v>
      </c>
      <c r="AM11" s="3"/>
      <c r="AN11" s="3">
        <f t="shared" si="18"/>
        <v>66.568914956011724</v>
      </c>
      <c r="AO11" s="3">
        <f t="shared" si="19"/>
        <v>33.431085043988276</v>
      </c>
      <c r="AQ11" s="3">
        <f>0.01*B11*'LF status'!$D11</f>
        <v>4.3594440000000008</v>
      </c>
      <c r="AR11" s="3">
        <f>0.01*C11*'LF status'!$D11</f>
        <v>0.39684700000000012</v>
      </c>
      <c r="AS11" s="3">
        <f>0.01*D11*'LF status'!$D11</f>
        <v>0.59485100000000013</v>
      </c>
      <c r="AT11" s="3">
        <f>0.01*E11*'LF status'!$D11</f>
        <v>1.3424000000000002E-2</v>
      </c>
      <c r="AU11" s="3">
        <f>0.01*F11*'LF status'!$D11</f>
        <v>0.45054300000000008</v>
      </c>
      <c r="AV11" s="3">
        <f>0.01*G11*'LF status'!$D11</f>
        <v>6.1247000000000003E-2</v>
      </c>
      <c r="AW11" s="3">
        <f>0.01*H11*'LF status'!$D11</f>
        <v>0.70476000000000005</v>
      </c>
      <c r="AX11" s="3">
        <f>0.01*I11*'LF status'!$D11</f>
        <v>0.24918300000000004</v>
      </c>
      <c r="AY11" s="3">
        <f>0.01*J11*'LF status'!$D11</f>
        <v>0.48158600000000007</v>
      </c>
      <c r="AZ11" s="3">
        <f>0.01*K11*'LF status'!$D11</f>
        <v>0.55038399999999998</v>
      </c>
      <c r="BA11" s="3">
        <f>0.01*L11*'LF status'!$D11</f>
        <v>0.52773100000000006</v>
      </c>
      <c r="BC11" s="3">
        <f>0.01*X11*'LF status'!$D11</f>
        <v>4.3594440000000008</v>
      </c>
      <c r="BD11" s="3">
        <f>0.01*Y11*'LF status'!$D11</f>
        <v>2.7594710000000005</v>
      </c>
      <c r="BE11" s="3">
        <f>0.01*Z11*'LF status'!$D11</f>
        <v>1.2710850000000002</v>
      </c>
      <c r="BG11" s="3">
        <f>0.01*SUM(B11:D11)*'LF status'!$D11</f>
        <v>5.3511420000000003</v>
      </c>
      <c r="BH11" s="3">
        <f>0.01*SUM(E11:F11)*'LF status'!$D11</f>
        <v>0.46396700000000007</v>
      </c>
      <c r="BI11" s="3">
        <f>0.01*SUM(G11:H11)*'LF status'!$D11</f>
        <v>0.7660070000000001</v>
      </c>
      <c r="BJ11" s="3">
        <f>0.01*SUM(I11:J11)*'LF status'!$D11</f>
        <v>0.73076900000000011</v>
      </c>
      <c r="BK11" s="3">
        <f>0.01*SUM(K11:L11)*'LF status'!$D11</f>
        <v>1.0781150000000002</v>
      </c>
    </row>
    <row r="12" spans="1:63" x14ac:dyDescent="0.25">
      <c r="A12">
        <v>2002</v>
      </c>
      <c r="B12" s="18">
        <v>49.33</v>
      </c>
      <c r="C12" s="18">
        <v>4.41</v>
      </c>
      <c r="D12" s="18">
        <v>6.9</v>
      </c>
      <c r="E12" s="18">
        <v>0.28000000000000003</v>
      </c>
      <c r="F12" s="18">
        <v>6.61</v>
      </c>
      <c r="G12" s="18">
        <v>1.55</v>
      </c>
      <c r="H12" s="18">
        <v>8.48</v>
      </c>
      <c r="I12" s="18">
        <v>3.74</v>
      </c>
      <c r="J12" s="18">
        <v>7.75</v>
      </c>
      <c r="K12" s="18">
        <v>5.17</v>
      </c>
      <c r="L12" s="18">
        <v>5.78</v>
      </c>
      <c r="M12">
        <v>100</v>
      </c>
      <c r="O12">
        <f t="shared" si="0"/>
        <v>60.639999999999993</v>
      </c>
      <c r="P12">
        <f t="shared" si="1"/>
        <v>6.8900000000000006</v>
      </c>
      <c r="Q12">
        <f t="shared" si="2"/>
        <v>10.030000000000001</v>
      </c>
      <c r="R12">
        <f t="shared" si="3"/>
        <v>11.49</v>
      </c>
      <c r="S12">
        <f t="shared" si="4"/>
        <v>5.17</v>
      </c>
      <c r="T12">
        <f t="shared" si="4"/>
        <v>5.78</v>
      </c>
      <c r="V12">
        <f t="shared" si="5"/>
        <v>10.95</v>
      </c>
      <c r="X12" s="3">
        <f t="shared" si="6"/>
        <v>49.33</v>
      </c>
      <c r="Y12" s="3">
        <f t="shared" si="7"/>
        <v>35.520000000000003</v>
      </c>
      <c r="Z12" s="3">
        <f t="shared" si="8"/>
        <v>15.15</v>
      </c>
      <c r="AA12" s="3"/>
      <c r="AB12" s="3">
        <f t="shared" si="9"/>
        <v>60.639999999999993</v>
      </c>
      <c r="AC12" s="3">
        <f t="shared" si="10"/>
        <v>28.62</v>
      </c>
      <c r="AD12" s="3">
        <f t="shared" si="11"/>
        <v>10.74</v>
      </c>
      <c r="AF12" s="3">
        <f t="shared" si="12"/>
        <v>60.639999999999993</v>
      </c>
      <c r="AG12" s="3">
        <f t="shared" si="13"/>
        <v>6.61</v>
      </c>
      <c r="AH12" s="3">
        <f t="shared" si="14"/>
        <v>22.01</v>
      </c>
      <c r="AI12" s="3">
        <f t="shared" si="15"/>
        <v>10.74</v>
      </c>
      <c r="AK12" s="3">
        <f t="shared" si="16"/>
        <v>72.713414634146332</v>
      </c>
      <c r="AL12" s="3">
        <f t="shared" si="17"/>
        <v>27.286585365853668</v>
      </c>
      <c r="AM12" s="3"/>
      <c r="AN12" s="3">
        <f t="shared" si="18"/>
        <v>67.785648290729895</v>
      </c>
      <c r="AO12" s="3">
        <f t="shared" si="19"/>
        <v>32.214351709270105</v>
      </c>
      <c r="AQ12" s="3">
        <f>0.01*B12*'LF status'!$D12</f>
        <v>4.2719779999999998</v>
      </c>
      <c r="AR12" s="3">
        <f>0.01*C12*'LF status'!$D12</f>
        <v>0.38190600000000002</v>
      </c>
      <c r="AS12" s="3">
        <f>0.01*D12*'LF status'!$D12</f>
        <v>0.59754000000000007</v>
      </c>
      <c r="AT12" s="3">
        <f>0.01*E12*'LF status'!$D12</f>
        <v>2.4248000000000002E-2</v>
      </c>
      <c r="AU12" s="3">
        <f>0.01*F12*'LF status'!$D12</f>
        <v>0.5724260000000001</v>
      </c>
      <c r="AV12" s="3">
        <f>0.01*G12*'LF status'!$D12</f>
        <v>0.13423000000000002</v>
      </c>
      <c r="AW12" s="3">
        <f>0.01*H12*'LF status'!$D12</f>
        <v>0.73436800000000002</v>
      </c>
      <c r="AX12" s="3">
        <f>0.01*I12*'LF status'!$D12</f>
        <v>0.32388400000000001</v>
      </c>
      <c r="AY12" s="3">
        <f>0.01*J12*'LF status'!$D12</f>
        <v>0.67115000000000002</v>
      </c>
      <c r="AZ12" s="3">
        <f>0.01*K12*'LF status'!$D12</f>
        <v>0.44772200000000001</v>
      </c>
      <c r="BA12" s="3">
        <f>0.01*L12*'LF status'!$D12</f>
        <v>0.50054799999999999</v>
      </c>
      <c r="BC12" s="3">
        <f>0.01*X12*'LF status'!$D12</f>
        <v>4.2719779999999998</v>
      </c>
      <c r="BD12" s="3">
        <f>0.01*Y12*'LF status'!$D12</f>
        <v>3.0760320000000001</v>
      </c>
      <c r="BE12" s="3">
        <f>0.01*Z12*'LF status'!$D12</f>
        <v>1.31199</v>
      </c>
      <c r="BG12" s="3">
        <f>0.01*SUM(B12:D12)*'LF status'!$D12</f>
        <v>5.2514239999999992</v>
      </c>
      <c r="BH12" s="3">
        <f>0.01*SUM(E12:F12)*'LF status'!$D12</f>
        <v>0.59667400000000004</v>
      </c>
      <c r="BI12" s="3">
        <f>0.01*SUM(G12:H12)*'LF status'!$D12</f>
        <v>0.86859800000000009</v>
      </c>
      <c r="BJ12" s="3">
        <f>0.01*SUM(I12:J12)*'LF status'!$D12</f>
        <v>0.99503400000000009</v>
      </c>
      <c r="BK12" s="3">
        <f>0.01*SUM(K12:L12)*'LF status'!$D12</f>
        <v>0.94827000000000006</v>
      </c>
    </row>
    <row r="13" spans="1:63" x14ac:dyDescent="0.25">
      <c r="A13">
        <v>2003</v>
      </c>
      <c r="B13" s="18">
        <v>48.56</v>
      </c>
      <c r="C13" s="18">
        <v>3.27</v>
      </c>
      <c r="D13" s="18">
        <v>5.62</v>
      </c>
      <c r="E13" s="18">
        <v>0.04</v>
      </c>
      <c r="F13" s="18">
        <v>6.49</v>
      </c>
      <c r="G13" s="18">
        <v>1.1599999999999999</v>
      </c>
      <c r="H13" s="18">
        <v>10.76</v>
      </c>
      <c r="I13" s="18">
        <v>2.72</v>
      </c>
      <c r="J13" s="18">
        <v>8.2200000000000006</v>
      </c>
      <c r="K13" s="18">
        <v>6.97</v>
      </c>
      <c r="L13" s="18">
        <v>6.18</v>
      </c>
      <c r="M13">
        <v>100</v>
      </c>
      <c r="O13">
        <f t="shared" si="0"/>
        <v>57.45</v>
      </c>
      <c r="P13">
        <f t="shared" si="1"/>
        <v>6.53</v>
      </c>
      <c r="Q13">
        <f t="shared" si="2"/>
        <v>11.92</v>
      </c>
      <c r="R13">
        <f t="shared" si="3"/>
        <v>10.940000000000001</v>
      </c>
      <c r="S13">
        <f t="shared" si="4"/>
        <v>6.97</v>
      </c>
      <c r="T13">
        <f t="shared" si="4"/>
        <v>6.18</v>
      </c>
      <c r="V13">
        <f t="shared" si="5"/>
        <v>13.149999999999999</v>
      </c>
      <c r="X13" s="3">
        <f t="shared" si="6"/>
        <v>48.56</v>
      </c>
      <c r="Y13" s="3">
        <f t="shared" si="7"/>
        <v>37.269999999999996</v>
      </c>
      <c r="Z13" s="3">
        <f t="shared" si="8"/>
        <v>14.16</v>
      </c>
      <c r="AA13" s="3"/>
      <c r="AB13" s="3">
        <f t="shared" si="9"/>
        <v>57.45</v>
      </c>
      <c r="AC13" s="3">
        <f t="shared" si="10"/>
        <v>31.65</v>
      </c>
      <c r="AD13" s="3">
        <f t="shared" si="11"/>
        <v>10.89</v>
      </c>
      <c r="AF13" s="3">
        <f t="shared" si="12"/>
        <v>57.45</v>
      </c>
      <c r="AG13" s="3">
        <f t="shared" si="13"/>
        <v>6.49</v>
      </c>
      <c r="AH13" s="3">
        <f t="shared" si="14"/>
        <v>25.16</v>
      </c>
      <c r="AI13" s="3">
        <f t="shared" si="15"/>
        <v>10.89</v>
      </c>
      <c r="AK13" s="3">
        <f t="shared" si="16"/>
        <v>74.400564174894214</v>
      </c>
      <c r="AL13" s="3">
        <f t="shared" si="17"/>
        <v>25.599435825105786</v>
      </c>
      <c r="AM13" s="3"/>
      <c r="AN13" s="3">
        <f t="shared" si="18"/>
        <v>69.869480699805607</v>
      </c>
      <c r="AO13" s="3">
        <f t="shared" si="19"/>
        <v>30.130519300194393</v>
      </c>
      <c r="AQ13" s="3">
        <f>0.01*B13*'LF status'!$D13</f>
        <v>4.4820880000000001</v>
      </c>
      <c r="AR13" s="3">
        <f>0.01*C13*'LF status'!$D13</f>
        <v>0.30182100000000001</v>
      </c>
      <c r="AS13" s="3">
        <f>0.01*D13*'LF status'!$D13</f>
        <v>0.51872600000000002</v>
      </c>
      <c r="AT13" s="3">
        <f>0.01*E13*'LF status'!$D13</f>
        <v>3.6920000000000004E-3</v>
      </c>
      <c r="AU13" s="3">
        <f>0.01*F13*'LF status'!$D13</f>
        <v>0.59902699999999998</v>
      </c>
      <c r="AV13" s="3">
        <f>0.01*G13*'LF status'!$D13</f>
        <v>0.107068</v>
      </c>
      <c r="AW13" s="3">
        <f>0.01*H13*'LF status'!$D13</f>
        <v>0.99314800000000003</v>
      </c>
      <c r="AX13" s="3">
        <f>0.01*I13*'LF status'!$D13</f>
        <v>0.25105600000000006</v>
      </c>
      <c r="AY13" s="3">
        <f>0.01*J13*'LF status'!$D13</f>
        <v>0.7587060000000001</v>
      </c>
      <c r="AZ13" s="3">
        <f>0.01*K13*'LF status'!$D13</f>
        <v>0.64333099999999999</v>
      </c>
      <c r="BA13" s="3">
        <f>0.01*L13*'LF status'!$D13</f>
        <v>0.57041400000000009</v>
      </c>
      <c r="BC13" s="3">
        <f>0.01*X13*'LF status'!$D13</f>
        <v>4.4820880000000001</v>
      </c>
      <c r="BD13" s="3">
        <f>0.01*Y13*'LF status'!$D13</f>
        <v>3.4400209999999998</v>
      </c>
      <c r="BE13" s="3">
        <f>0.01*Z13*'LF status'!$D13</f>
        <v>1.3069680000000001</v>
      </c>
      <c r="BG13" s="3">
        <f>0.01*SUM(B13:D13)*'LF status'!$D13</f>
        <v>5.3026350000000004</v>
      </c>
      <c r="BH13" s="3">
        <f>0.01*SUM(E13:F13)*'LF status'!$D13</f>
        <v>0.602719</v>
      </c>
      <c r="BI13" s="3">
        <f>0.01*SUM(G13:H13)*'LF status'!$D13</f>
        <v>1.1002160000000001</v>
      </c>
      <c r="BJ13" s="3">
        <f>0.01*SUM(I13:J13)*'LF status'!$D13</f>
        <v>1.009762</v>
      </c>
      <c r="BK13" s="3">
        <f>0.01*SUM(K13:L13)*'LF status'!$D13</f>
        <v>1.2137449999999999</v>
      </c>
    </row>
    <row r="14" spans="1:63" x14ac:dyDescent="0.25">
      <c r="A14">
        <v>2004</v>
      </c>
      <c r="B14" s="18">
        <v>49.17</v>
      </c>
      <c r="C14" s="18">
        <v>3.47</v>
      </c>
      <c r="D14" s="18">
        <v>6.98</v>
      </c>
      <c r="E14" s="18">
        <v>0.18</v>
      </c>
      <c r="F14" s="18">
        <v>7.78</v>
      </c>
      <c r="G14" s="18">
        <v>1.59</v>
      </c>
      <c r="H14" s="18">
        <v>9.7100000000000009</v>
      </c>
      <c r="I14" s="18">
        <v>3.35</v>
      </c>
      <c r="J14" s="18">
        <v>7.2</v>
      </c>
      <c r="K14" s="18">
        <v>5.47</v>
      </c>
      <c r="L14" s="18">
        <v>5.0999999999999996</v>
      </c>
      <c r="M14">
        <v>100</v>
      </c>
      <c r="O14">
        <f t="shared" si="0"/>
        <v>59.620000000000005</v>
      </c>
      <c r="P14">
        <f t="shared" si="1"/>
        <v>7.96</v>
      </c>
      <c r="Q14">
        <f t="shared" si="2"/>
        <v>11.3</v>
      </c>
      <c r="R14">
        <f t="shared" si="3"/>
        <v>10.55</v>
      </c>
      <c r="S14">
        <f t="shared" si="4"/>
        <v>5.47</v>
      </c>
      <c r="T14">
        <f t="shared" si="4"/>
        <v>5.0999999999999996</v>
      </c>
      <c r="V14">
        <f t="shared" si="5"/>
        <v>10.57</v>
      </c>
      <c r="X14" s="3">
        <f t="shared" si="6"/>
        <v>49.17</v>
      </c>
      <c r="Y14" s="3">
        <f t="shared" si="7"/>
        <v>36.770000000000003</v>
      </c>
      <c r="Z14" s="3">
        <f t="shared" si="8"/>
        <v>14.059999999999999</v>
      </c>
      <c r="AA14" s="3"/>
      <c r="AB14" s="3">
        <f t="shared" si="9"/>
        <v>59.620000000000005</v>
      </c>
      <c r="AC14" s="3">
        <f t="shared" si="10"/>
        <v>29.79</v>
      </c>
      <c r="AD14" s="3">
        <f t="shared" si="11"/>
        <v>10.59</v>
      </c>
      <c r="AF14" s="3">
        <f t="shared" si="12"/>
        <v>59.620000000000005</v>
      </c>
      <c r="AG14" s="3">
        <f t="shared" si="13"/>
        <v>7.78</v>
      </c>
      <c r="AH14" s="3">
        <f t="shared" si="14"/>
        <v>22.009999999999998</v>
      </c>
      <c r="AI14" s="3">
        <f t="shared" si="15"/>
        <v>10.59</v>
      </c>
      <c r="AK14" s="3">
        <f t="shared" si="16"/>
        <v>73.774145616641903</v>
      </c>
      <c r="AL14" s="3">
        <f t="shared" si="17"/>
        <v>26.225854383358097</v>
      </c>
      <c r="AM14" s="3"/>
      <c r="AN14" s="3">
        <f t="shared" si="18"/>
        <v>67.890191239975323</v>
      </c>
      <c r="AO14" s="3">
        <f t="shared" si="19"/>
        <v>32.109808760024677</v>
      </c>
      <c r="AQ14" s="3">
        <f>0.01*B14*'LF status'!$D14</f>
        <v>4.7793240000000008</v>
      </c>
      <c r="AR14" s="3">
        <f>0.01*C14*'LF status'!$D14</f>
        <v>0.33728400000000003</v>
      </c>
      <c r="AS14" s="3">
        <f>0.01*D14*'LF status'!$D14</f>
        <v>0.67845600000000006</v>
      </c>
      <c r="AT14" s="3">
        <f>0.01*E14*'LF status'!$D14</f>
        <v>1.7496000000000001E-2</v>
      </c>
      <c r="AU14" s="3">
        <f>0.01*F14*'LF status'!$D14</f>
        <v>0.75621600000000011</v>
      </c>
      <c r="AV14" s="3">
        <f>0.01*G14*'LF status'!$D14</f>
        <v>0.15454800000000002</v>
      </c>
      <c r="AW14" s="3">
        <f>0.01*H14*'LF status'!$D14</f>
        <v>0.9438120000000001</v>
      </c>
      <c r="AX14" s="3">
        <f>0.01*I14*'LF status'!$D14</f>
        <v>0.32562000000000002</v>
      </c>
      <c r="AY14" s="3">
        <f>0.01*J14*'LF status'!$D14</f>
        <v>0.69984000000000013</v>
      </c>
      <c r="AZ14" s="3">
        <f>0.01*K14*'LF status'!$D14</f>
        <v>0.53168400000000005</v>
      </c>
      <c r="BA14" s="3">
        <f>0.01*L14*'LF status'!$D14</f>
        <v>0.49571999999999999</v>
      </c>
      <c r="BC14" s="3">
        <f>0.01*X14*'LF status'!$D14</f>
        <v>4.7793240000000008</v>
      </c>
      <c r="BD14" s="3">
        <f>0.01*Y14*'LF status'!$D14</f>
        <v>3.5740440000000007</v>
      </c>
      <c r="BE14" s="3">
        <f>0.01*Z14*'LF status'!$D14</f>
        <v>1.3666320000000001</v>
      </c>
      <c r="BG14" s="3">
        <f>0.01*SUM(B14:D14)*'LF status'!$D14</f>
        <v>5.7950640000000009</v>
      </c>
      <c r="BH14" s="3">
        <f>0.01*SUM(E14:F14)*'LF status'!$D14</f>
        <v>0.77371200000000007</v>
      </c>
      <c r="BI14" s="3">
        <f>0.01*SUM(G14:H14)*'LF status'!$D14</f>
        <v>1.09836</v>
      </c>
      <c r="BJ14" s="3">
        <f>0.01*SUM(I14:J14)*'LF status'!$D14</f>
        <v>1.0254600000000003</v>
      </c>
      <c r="BK14" s="3">
        <f>0.01*SUM(K14:L14)*'LF status'!$D14</f>
        <v>1.027404</v>
      </c>
    </row>
    <row r="15" spans="1:63" x14ac:dyDescent="0.25">
      <c r="A15">
        <v>2005</v>
      </c>
      <c r="B15" s="18">
        <v>49.71</v>
      </c>
      <c r="C15" s="18">
        <v>4.13</v>
      </c>
      <c r="D15" s="18">
        <v>6.34</v>
      </c>
      <c r="E15" s="18">
        <v>0.4</v>
      </c>
      <c r="F15" s="18">
        <v>5.9</v>
      </c>
      <c r="G15" s="18">
        <v>1.1200000000000001</v>
      </c>
      <c r="H15" s="18">
        <v>9.9700000000000006</v>
      </c>
      <c r="I15" s="18">
        <v>3.05</v>
      </c>
      <c r="J15" s="18">
        <v>8.8699999999999992</v>
      </c>
      <c r="K15" s="18">
        <v>5.7</v>
      </c>
      <c r="L15" s="18">
        <v>4.8099999999999996</v>
      </c>
      <c r="M15">
        <v>100</v>
      </c>
      <c r="O15">
        <f t="shared" si="0"/>
        <v>60.180000000000007</v>
      </c>
      <c r="P15">
        <f t="shared" si="1"/>
        <v>6.3000000000000007</v>
      </c>
      <c r="Q15">
        <f t="shared" si="2"/>
        <v>11.09</v>
      </c>
      <c r="R15">
        <f t="shared" si="3"/>
        <v>11.919999999999998</v>
      </c>
      <c r="S15">
        <f t="shared" si="4"/>
        <v>5.7</v>
      </c>
      <c r="T15">
        <f t="shared" si="4"/>
        <v>4.8099999999999996</v>
      </c>
      <c r="V15">
        <f t="shared" si="5"/>
        <v>10.51</v>
      </c>
      <c r="X15" s="3">
        <f t="shared" si="6"/>
        <v>49.71</v>
      </c>
      <c r="Y15" s="3">
        <f t="shared" si="7"/>
        <v>35.89</v>
      </c>
      <c r="Z15" s="3">
        <f t="shared" si="8"/>
        <v>14.399999999999999</v>
      </c>
      <c r="AA15" s="3"/>
      <c r="AB15" s="3">
        <f t="shared" si="9"/>
        <v>60.180000000000007</v>
      </c>
      <c r="AC15" s="3">
        <f t="shared" si="10"/>
        <v>29.55</v>
      </c>
      <c r="AD15" s="3">
        <f t="shared" si="11"/>
        <v>10.27</v>
      </c>
      <c r="AF15" s="3">
        <f t="shared" si="12"/>
        <v>60.180000000000007</v>
      </c>
      <c r="AG15" s="3">
        <f t="shared" si="13"/>
        <v>5.9</v>
      </c>
      <c r="AH15" s="3">
        <f t="shared" si="14"/>
        <v>23.65</v>
      </c>
      <c r="AI15" s="3">
        <f t="shared" si="15"/>
        <v>10.27</v>
      </c>
      <c r="AK15" s="3">
        <f t="shared" si="16"/>
        <v>74.208940231039662</v>
      </c>
      <c r="AL15" s="3">
        <f t="shared" si="17"/>
        <v>25.791059768960338</v>
      </c>
      <c r="AM15" s="3"/>
      <c r="AN15" s="3">
        <f t="shared" si="18"/>
        <v>70.554892601431987</v>
      </c>
      <c r="AO15" s="3">
        <f t="shared" si="19"/>
        <v>29.445107398568013</v>
      </c>
      <c r="AQ15" s="3">
        <f>0.01*B15*'LF status'!$D15</f>
        <v>4.8467250000000002</v>
      </c>
      <c r="AR15" s="3">
        <f>0.01*C15*'LF status'!$D15</f>
        <v>0.40267499999999995</v>
      </c>
      <c r="AS15" s="3">
        <f>0.01*D15*'LF status'!$D15</f>
        <v>0.61814999999999998</v>
      </c>
      <c r="AT15" s="3">
        <f>0.01*E15*'LF status'!$D15</f>
        <v>3.9E-2</v>
      </c>
      <c r="AU15" s="3">
        <f>0.01*F15*'LF status'!$D15</f>
        <v>0.57525000000000004</v>
      </c>
      <c r="AV15" s="3">
        <f>0.01*G15*'LF status'!$D15</f>
        <v>0.10920000000000002</v>
      </c>
      <c r="AW15" s="3">
        <f>0.01*H15*'LF status'!$D15</f>
        <v>0.97207500000000013</v>
      </c>
      <c r="AX15" s="3">
        <f>0.01*I15*'LF status'!$D15</f>
        <v>0.297375</v>
      </c>
      <c r="AY15" s="3">
        <f>0.01*J15*'LF status'!$D15</f>
        <v>0.86482499999999984</v>
      </c>
      <c r="AZ15" s="3">
        <f>0.01*K15*'LF status'!$D15</f>
        <v>0.55574999999999997</v>
      </c>
      <c r="BA15" s="3">
        <f>0.01*L15*'LF status'!$D15</f>
        <v>0.46897499999999998</v>
      </c>
      <c r="BC15" s="3">
        <f>0.01*X15*'LF status'!$D15</f>
        <v>4.8467250000000002</v>
      </c>
      <c r="BD15" s="3">
        <f>0.01*Y15*'LF status'!$D15</f>
        <v>3.4992749999999999</v>
      </c>
      <c r="BE15" s="3">
        <f>0.01*Z15*'LF status'!$D15</f>
        <v>1.4039999999999999</v>
      </c>
      <c r="BG15" s="3">
        <f>0.01*SUM(B15:D15)*'LF status'!$D15</f>
        <v>5.8675500000000014</v>
      </c>
      <c r="BH15" s="3">
        <f>0.01*SUM(E15:F15)*'LF status'!$D15</f>
        <v>0.61425000000000018</v>
      </c>
      <c r="BI15" s="3">
        <f>0.01*SUM(G15:H15)*'LF status'!$D15</f>
        <v>1.081275</v>
      </c>
      <c r="BJ15" s="3">
        <f>0.01*SUM(I15:J15)*'LF status'!$D15</f>
        <v>1.1621999999999999</v>
      </c>
      <c r="BK15" s="3">
        <f>0.01*SUM(K15:L15)*'LF status'!$D15</f>
        <v>1.0247249999999999</v>
      </c>
    </row>
    <row r="16" spans="1:63" x14ac:dyDescent="0.25">
      <c r="A16">
        <v>2006</v>
      </c>
      <c r="B16" s="18">
        <v>49.93</v>
      </c>
      <c r="C16" s="18">
        <v>3.33</v>
      </c>
      <c r="D16" s="18">
        <v>6.68</v>
      </c>
      <c r="E16" s="18">
        <v>0.4</v>
      </c>
      <c r="F16" s="18">
        <v>7.03</v>
      </c>
      <c r="G16" s="18">
        <v>0.94</v>
      </c>
      <c r="H16" s="18">
        <v>10.08</v>
      </c>
      <c r="I16" s="18">
        <v>2.4500000000000002</v>
      </c>
      <c r="J16" s="18">
        <v>8.11</v>
      </c>
      <c r="K16" s="18">
        <v>6.31</v>
      </c>
      <c r="L16" s="18">
        <v>4.7300000000000004</v>
      </c>
      <c r="M16">
        <v>100</v>
      </c>
      <c r="O16">
        <f t="shared" si="0"/>
        <v>59.94</v>
      </c>
      <c r="P16">
        <f t="shared" si="1"/>
        <v>7.4300000000000006</v>
      </c>
      <c r="Q16">
        <f t="shared" si="2"/>
        <v>11.02</v>
      </c>
      <c r="R16">
        <f t="shared" si="3"/>
        <v>10.559999999999999</v>
      </c>
      <c r="S16">
        <f t="shared" si="4"/>
        <v>6.31</v>
      </c>
      <c r="T16">
        <f t="shared" si="4"/>
        <v>4.7300000000000004</v>
      </c>
      <c r="V16">
        <f t="shared" si="5"/>
        <v>11.04</v>
      </c>
      <c r="X16" s="3">
        <f t="shared" si="6"/>
        <v>49.93</v>
      </c>
      <c r="Y16" s="3">
        <f t="shared" si="7"/>
        <v>36.629999999999995</v>
      </c>
      <c r="Z16" s="3">
        <f t="shared" si="8"/>
        <v>13.43</v>
      </c>
      <c r="AA16" s="3"/>
      <c r="AB16" s="3">
        <f t="shared" si="9"/>
        <v>59.94</v>
      </c>
      <c r="AC16" s="3">
        <f t="shared" si="10"/>
        <v>29.95</v>
      </c>
      <c r="AD16" s="3">
        <f t="shared" si="11"/>
        <v>10.1</v>
      </c>
      <c r="AF16" s="3">
        <f t="shared" si="12"/>
        <v>59.94</v>
      </c>
      <c r="AG16" s="3">
        <f t="shared" si="13"/>
        <v>7.03</v>
      </c>
      <c r="AH16" s="3">
        <f t="shared" si="14"/>
        <v>22.919999999999998</v>
      </c>
      <c r="AI16" s="3">
        <f t="shared" si="15"/>
        <v>10.1</v>
      </c>
      <c r="AK16" s="3">
        <f t="shared" si="16"/>
        <v>74.781523096129845</v>
      </c>
      <c r="AL16" s="3">
        <f t="shared" si="17"/>
        <v>25.218476903870155</v>
      </c>
      <c r="AM16" s="3"/>
      <c r="AN16" s="3">
        <f t="shared" si="18"/>
        <v>70.263641937461685</v>
      </c>
      <c r="AO16" s="3">
        <f t="shared" si="19"/>
        <v>29.736358062538315</v>
      </c>
      <c r="AQ16" s="3">
        <f>0.01*B16*'LF status'!$D16</f>
        <v>4.6584690000000002</v>
      </c>
      <c r="AR16" s="3">
        <f>0.01*C16*'LF status'!$D16</f>
        <v>0.31068900000000005</v>
      </c>
      <c r="AS16" s="3">
        <f>0.01*D16*'LF status'!$D16</f>
        <v>0.62324400000000002</v>
      </c>
      <c r="AT16" s="3">
        <f>0.01*E16*'LF status'!$D16</f>
        <v>3.7319999999999999E-2</v>
      </c>
      <c r="AU16" s="3">
        <f>0.01*F16*'LF status'!$D16</f>
        <v>0.65589900000000001</v>
      </c>
      <c r="AV16" s="3">
        <f>0.01*G16*'LF status'!$D16</f>
        <v>8.7702000000000002E-2</v>
      </c>
      <c r="AW16" s="3">
        <f>0.01*H16*'LF status'!$D16</f>
        <v>0.94046399999999997</v>
      </c>
      <c r="AX16" s="3">
        <f>0.01*I16*'LF status'!$D16</f>
        <v>0.22858500000000001</v>
      </c>
      <c r="AY16" s="3">
        <f>0.01*J16*'LF status'!$D16</f>
        <v>0.75666299999999997</v>
      </c>
      <c r="AZ16" s="3">
        <f>0.01*K16*'LF status'!$D16</f>
        <v>0.588723</v>
      </c>
      <c r="BA16" s="3">
        <f>0.01*L16*'LF status'!$D16</f>
        <v>0.44130900000000006</v>
      </c>
      <c r="BC16" s="3">
        <f>0.01*X16*'LF status'!$D16</f>
        <v>4.6584690000000002</v>
      </c>
      <c r="BD16" s="3">
        <f>0.01*Y16*'LF status'!$D16</f>
        <v>3.4175789999999995</v>
      </c>
      <c r="BE16" s="3">
        <f>0.01*Z16*'LF status'!$D16</f>
        <v>1.2530190000000001</v>
      </c>
      <c r="BG16" s="3">
        <f>0.01*SUM(B16:D16)*'LF status'!$D16</f>
        <v>5.5924020000000008</v>
      </c>
      <c r="BH16" s="3">
        <f>0.01*SUM(E16:F16)*'LF status'!$D16</f>
        <v>0.69321900000000003</v>
      </c>
      <c r="BI16" s="3">
        <f>0.01*SUM(G16:H16)*'LF status'!$D16</f>
        <v>1.0281659999999999</v>
      </c>
      <c r="BJ16" s="3">
        <f>0.01*SUM(I16:J16)*'LF status'!$D16</f>
        <v>0.9852479999999999</v>
      </c>
      <c r="BK16" s="3">
        <f>0.01*SUM(K16:L16)*'LF status'!$D16</f>
        <v>1.0300320000000001</v>
      </c>
    </row>
    <row r="17" spans="1:63" x14ac:dyDescent="0.25">
      <c r="A17">
        <v>2007</v>
      </c>
      <c r="B17" s="18">
        <v>50.29</v>
      </c>
      <c r="C17" s="18">
        <v>2.77</v>
      </c>
      <c r="D17" s="18">
        <v>6.66</v>
      </c>
      <c r="E17" s="18">
        <v>0.33</v>
      </c>
      <c r="F17" s="18">
        <v>6.44</v>
      </c>
      <c r="G17" s="18">
        <v>1.36</v>
      </c>
      <c r="H17" s="18">
        <v>9.27</v>
      </c>
      <c r="I17" s="18">
        <v>3.3</v>
      </c>
      <c r="J17" s="18">
        <v>8.3000000000000007</v>
      </c>
      <c r="K17" s="18">
        <v>6.01</v>
      </c>
      <c r="L17" s="18">
        <v>5.29</v>
      </c>
      <c r="M17">
        <v>100</v>
      </c>
      <c r="O17">
        <f t="shared" si="0"/>
        <v>59.72</v>
      </c>
      <c r="P17">
        <f t="shared" si="1"/>
        <v>6.7700000000000005</v>
      </c>
      <c r="Q17">
        <f t="shared" si="2"/>
        <v>10.629999999999999</v>
      </c>
      <c r="R17">
        <f t="shared" si="3"/>
        <v>11.600000000000001</v>
      </c>
      <c r="S17">
        <f t="shared" si="4"/>
        <v>6.01</v>
      </c>
      <c r="T17">
        <f t="shared" si="4"/>
        <v>5.29</v>
      </c>
      <c r="V17">
        <f t="shared" si="5"/>
        <v>11.3</v>
      </c>
      <c r="X17" s="3">
        <f t="shared" si="6"/>
        <v>50.29</v>
      </c>
      <c r="Y17" s="3">
        <f t="shared" si="7"/>
        <v>35.96</v>
      </c>
      <c r="Z17" s="3">
        <f t="shared" si="8"/>
        <v>13.77</v>
      </c>
      <c r="AA17" s="3"/>
      <c r="AB17" s="3">
        <f t="shared" si="9"/>
        <v>59.72</v>
      </c>
      <c r="AC17" s="3">
        <f t="shared" si="10"/>
        <v>29.3</v>
      </c>
      <c r="AD17" s="3">
        <f t="shared" si="11"/>
        <v>11</v>
      </c>
      <c r="AF17" s="3">
        <f t="shared" si="12"/>
        <v>59.72</v>
      </c>
      <c r="AG17" s="3">
        <f t="shared" si="13"/>
        <v>6.44</v>
      </c>
      <c r="AH17" s="3">
        <f t="shared" si="14"/>
        <v>22.86</v>
      </c>
      <c r="AI17" s="3">
        <f t="shared" si="15"/>
        <v>11</v>
      </c>
      <c r="AK17" s="3">
        <f t="shared" si="16"/>
        <v>72.704714640198517</v>
      </c>
      <c r="AL17" s="3">
        <f t="shared" si="17"/>
        <v>27.295285359801483</v>
      </c>
      <c r="AM17" s="3"/>
      <c r="AN17" s="3">
        <f t="shared" si="18"/>
        <v>68.177751267521614</v>
      </c>
      <c r="AO17" s="3">
        <f t="shared" si="19"/>
        <v>31.822248732478386</v>
      </c>
      <c r="AQ17" s="3">
        <f>0.01*B17*'LF status'!$D17</f>
        <v>4.702115</v>
      </c>
      <c r="AR17" s="3">
        <f>0.01*C17*'LF status'!$D17</f>
        <v>0.25899500000000003</v>
      </c>
      <c r="AS17" s="3">
        <f>0.01*D17*'LF status'!$D17</f>
        <v>0.62270999999999999</v>
      </c>
      <c r="AT17" s="3">
        <f>0.01*E17*'LF status'!$D17</f>
        <v>3.0855000000000004E-2</v>
      </c>
      <c r="AU17" s="3">
        <f>0.01*F17*'LF status'!$D17</f>
        <v>0.60214000000000001</v>
      </c>
      <c r="AV17" s="3">
        <f>0.01*G17*'LF status'!$D17</f>
        <v>0.12716</v>
      </c>
      <c r="AW17" s="3">
        <f>0.01*H17*'LF status'!$D17</f>
        <v>0.86674499999999988</v>
      </c>
      <c r="AX17" s="3">
        <f>0.01*I17*'LF status'!$D17</f>
        <v>0.30854999999999999</v>
      </c>
      <c r="AY17" s="3">
        <f>0.01*J17*'LF status'!$D17</f>
        <v>0.77605000000000002</v>
      </c>
      <c r="AZ17" s="3">
        <f>0.01*K17*'LF status'!$D17</f>
        <v>0.56193499999999996</v>
      </c>
      <c r="BA17" s="3">
        <f>0.01*L17*'LF status'!$D17</f>
        <v>0.49461500000000003</v>
      </c>
      <c r="BC17" s="3">
        <f>0.01*X17*'LF status'!$D17</f>
        <v>4.702115</v>
      </c>
      <c r="BD17" s="3">
        <f>0.01*Y17*'LF status'!$D17</f>
        <v>3.36226</v>
      </c>
      <c r="BE17" s="3">
        <f>0.01*Z17*'LF status'!$D17</f>
        <v>1.2874949999999998</v>
      </c>
      <c r="BG17" s="3">
        <f>0.01*SUM(B17:D17)*'LF status'!$D17</f>
        <v>5.5838199999999993</v>
      </c>
      <c r="BH17" s="3">
        <f>0.01*SUM(E17:F17)*'LF status'!$D17</f>
        <v>0.63299500000000009</v>
      </c>
      <c r="BI17" s="3">
        <f>0.01*SUM(G17:H17)*'LF status'!$D17</f>
        <v>0.99390499999999993</v>
      </c>
      <c r="BJ17" s="3">
        <f>0.01*SUM(I17:J17)*'LF status'!$D17</f>
        <v>1.0846000000000002</v>
      </c>
      <c r="BK17" s="3">
        <f>0.01*SUM(K17:L17)*'LF status'!$D17</f>
        <v>1.0565500000000001</v>
      </c>
    </row>
    <row r="18" spans="1:63" x14ac:dyDescent="0.25">
      <c r="A18">
        <v>2008</v>
      </c>
      <c r="B18" s="18">
        <v>49.78</v>
      </c>
      <c r="C18" s="18">
        <v>3.13</v>
      </c>
      <c r="D18" s="18">
        <v>5.47</v>
      </c>
      <c r="E18" s="18">
        <v>0.11</v>
      </c>
      <c r="F18" s="18">
        <v>7.89</v>
      </c>
      <c r="G18" s="18">
        <v>1.07</v>
      </c>
      <c r="H18" s="18">
        <v>11.32</v>
      </c>
      <c r="I18" s="18">
        <v>3.06</v>
      </c>
      <c r="J18" s="18">
        <v>8.11</v>
      </c>
      <c r="K18" s="18">
        <v>5.99</v>
      </c>
      <c r="L18" s="18">
        <v>4.04</v>
      </c>
      <c r="M18">
        <v>100</v>
      </c>
      <c r="O18">
        <f t="shared" si="0"/>
        <v>58.38</v>
      </c>
      <c r="P18">
        <f t="shared" si="1"/>
        <v>8</v>
      </c>
      <c r="Q18">
        <f t="shared" si="2"/>
        <v>12.39</v>
      </c>
      <c r="R18">
        <f t="shared" si="3"/>
        <v>11.17</v>
      </c>
      <c r="S18">
        <f t="shared" si="4"/>
        <v>5.99</v>
      </c>
      <c r="T18">
        <f t="shared" si="4"/>
        <v>4.04</v>
      </c>
      <c r="V18">
        <f t="shared" si="5"/>
        <v>10.030000000000001</v>
      </c>
      <c r="X18" s="3">
        <f t="shared" si="6"/>
        <v>49.78</v>
      </c>
      <c r="Y18" s="3">
        <f t="shared" si="7"/>
        <v>36.83</v>
      </c>
      <c r="Z18" s="3">
        <f t="shared" si="8"/>
        <v>13.36</v>
      </c>
      <c r="AA18" s="3"/>
      <c r="AB18" s="3">
        <f t="shared" si="9"/>
        <v>58.38</v>
      </c>
      <c r="AC18" s="3">
        <f t="shared" si="10"/>
        <v>31.36</v>
      </c>
      <c r="AD18" s="3">
        <f t="shared" si="11"/>
        <v>10.23</v>
      </c>
      <c r="AF18" s="3">
        <f t="shared" si="12"/>
        <v>58.38</v>
      </c>
      <c r="AG18" s="3">
        <f t="shared" si="13"/>
        <v>7.89</v>
      </c>
      <c r="AH18" s="3">
        <f t="shared" si="14"/>
        <v>23.47</v>
      </c>
      <c r="AI18" s="3">
        <f t="shared" si="15"/>
        <v>10.23</v>
      </c>
      <c r="AK18" s="3">
        <f t="shared" si="16"/>
        <v>75.402741043520081</v>
      </c>
      <c r="AL18" s="3">
        <f t="shared" si="17"/>
        <v>24.597258956479919</v>
      </c>
      <c r="AM18" s="3"/>
      <c r="AN18" s="3">
        <f t="shared" si="18"/>
        <v>69.871985710032746</v>
      </c>
      <c r="AO18" s="3">
        <f t="shared" si="19"/>
        <v>30.128014289967254</v>
      </c>
      <c r="AQ18" s="3">
        <f>0.01*B18*'LF status'!$D18</f>
        <v>4.7390559999999997</v>
      </c>
      <c r="AR18" s="3">
        <f>0.01*C18*'LF status'!$D18</f>
        <v>0.29797600000000002</v>
      </c>
      <c r="AS18" s="3">
        <f>0.01*D18*'LF status'!$D18</f>
        <v>0.52074399999999998</v>
      </c>
      <c r="AT18" s="3">
        <f>0.01*E18*'LF status'!$D18</f>
        <v>1.0472E-2</v>
      </c>
      <c r="AU18" s="3">
        <f>0.01*F18*'LF status'!$D18</f>
        <v>0.75112799999999991</v>
      </c>
      <c r="AV18" s="3">
        <f>0.01*G18*'LF status'!$D18</f>
        <v>0.10186400000000001</v>
      </c>
      <c r="AW18" s="3">
        <f>0.01*H18*'LF status'!$D18</f>
        <v>1.077664</v>
      </c>
      <c r="AX18" s="3">
        <f>0.01*I18*'LF status'!$D18</f>
        <v>0.29131200000000002</v>
      </c>
      <c r="AY18" s="3">
        <f>0.01*J18*'LF status'!$D18</f>
        <v>0.77207199999999987</v>
      </c>
      <c r="AZ18" s="3">
        <f>0.01*K18*'LF status'!$D18</f>
        <v>0.57024799999999998</v>
      </c>
      <c r="BA18" s="3">
        <f>0.01*L18*'LF status'!$D18</f>
        <v>0.38460799999999995</v>
      </c>
      <c r="BC18" s="3">
        <f>0.01*X18*'LF status'!$D18</f>
        <v>4.7390559999999997</v>
      </c>
      <c r="BD18" s="3">
        <f>0.01*Y18*'LF status'!$D18</f>
        <v>3.5062159999999998</v>
      </c>
      <c r="BE18" s="3">
        <f>0.01*Z18*'LF status'!$D18</f>
        <v>1.2718719999999999</v>
      </c>
      <c r="BG18" s="3">
        <f>0.01*SUM(B18:D18)*'LF status'!$D18</f>
        <v>5.5577759999999996</v>
      </c>
      <c r="BH18" s="3">
        <f>0.01*SUM(E18:F18)*'LF status'!$D18</f>
        <v>0.76159999999999994</v>
      </c>
      <c r="BI18" s="3">
        <f>0.01*SUM(G18:H18)*'LF status'!$D18</f>
        <v>1.1795280000000001</v>
      </c>
      <c r="BJ18" s="3">
        <f>0.01*SUM(I18:J18)*'LF status'!$D18</f>
        <v>1.0633840000000001</v>
      </c>
      <c r="BK18" s="3">
        <f>0.01*SUM(K18:L18)*'LF status'!$D18</f>
        <v>0.95485600000000004</v>
      </c>
    </row>
    <row r="19" spans="1:63" x14ac:dyDescent="0.25">
      <c r="A19">
        <v>2009</v>
      </c>
      <c r="B19" s="18">
        <v>49.11</v>
      </c>
      <c r="C19" s="18">
        <v>3.35</v>
      </c>
      <c r="D19" s="18">
        <v>6.15</v>
      </c>
      <c r="E19" s="18">
        <v>0.18</v>
      </c>
      <c r="F19" s="18">
        <v>5.74</v>
      </c>
      <c r="G19" s="18">
        <v>1.36</v>
      </c>
      <c r="H19" s="18">
        <v>7.78</v>
      </c>
      <c r="I19" s="18">
        <v>5.05</v>
      </c>
      <c r="J19" s="18">
        <v>8.5399999999999991</v>
      </c>
      <c r="K19" s="18">
        <v>8.1199999999999992</v>
      </c>
      <c r="L19" s="18">
        <v>4.62</v>
      </c>
      <c r="M19">
        <v>100</v>
      </c>
      <c r="O19">
        <f t="shared" si="0"/>
        <v>58.61</v>
      </c>
      <c r="P19">
        <f t="shared" si="1"/>
        <v>5.92</v>
      </c>
      <c r="Q19">
        <f t="shared" si="2"/>
        <v>9.14</v>
      </c>
      <c r="R19">
        <f t="shared" si="3"/>
        <v>13.59</v>
      </c>
      <c r="S19">
        <f t="shared" si="4"/>
        <v>8.1199999999999992</v>
      </c>
      <c r="T19">
        <f t="shared" si="4"/>
        <v>4.62</v>
      </c>
      <c r="V19">
        <f t="shared" si="5"/>
        <v>12.739999999999998</v>
      </c>
      <c r="X19" s="3">
        <f t="shared" si="6"/>
        <v>49.11</v>
      </c>
      <c r="Y19" s="3">
        <f t="shared" si="7"/>
        <v>32.83</v>
      </c>
      <c r="Z19" s="3">
        <f t="shared" si="8"/>
        <v>18.060000000000002</v>
      </c>
      <c r="AA19" s="3"/>
      <c r="AB19" s="3">
        <f t="shared" si="9"/>
        <v>58.61</v>
      </c>
      <c r="AC19" s="3">
        <f t="shared" si="10"/>
        <v>26.68</v>
      </c>
      <c r="AD19" s="3">
        <f t="shared" si="11"/>
        <v>14.709999999999999</v>
      </c>
      <c r="AF19" s="3">
        <f t="shared" si="12"/>
        <v>58.61</v>
      </c>
      <c r="AG19" s="3">
        <f t="shared" si="13"/>
        <v>5.74</v>
      </c>
      <c r="AH19" s="3">
        <f t="shared" si="14"/>
        <v>20.94</v>
      </c>
      <c r="AI19" s="3">
        <f t="shared" si="15"/>
        <v>14.709999999999999</v>
      </c>
      <c r="AK19" s="3">
        <f t="shared" si="16"/>
        <v>64.460014496255141</v>
      </c>
      <c r="AL19" s="3">
        <f t="shared" si="17"/>
        <v>35.539985503744859</v>
      </c>
      <c r="AM19" s="3"/>
      <c r="AN19" s="3">
        <f t="shared" si="18"/>
        <v>59.035804905553988</v>
      </c>
      <c r="AO19" s="3">
        <f t="shared" si="19"/>
        <v>40.964195094446012</v>
      </c>
      <c r="AQ19" s="3">
        <f>0.01*B19*'LF status'!$D19</f>
        <v>5.0583299999999998</v>
      </c>
      <c r="AR19" s="3">
        <f>0.01*C19*'LF status'!$D19</f>
        <v>0.34505000000000002</v>
      </c>
      <c r="AS19" s="3">
        <f>0.01*D19*'LF status'!$D19</f>
        <v>0.63345000000000007</v>
      </c>
      <c r="AT19" s="3">
        <f>0.01*E19*'LF status'!$D19</f>
        <v>1.8540000000000001E-2</v>
      </c>
      <c r="AU19" s="3">
        <f>0.01*F19*'LF status'!$D19</f>
        <v>0.59122000000000008</v>
      </c>
      <c r="AV19" s="3">
        <f>0.01*G19*'LF status'!$D19</f>
        <v>0.14008000000000001</v>
      </c>
      <c r="AW19" s="3">
        <f>0.01*H19*'LF status'!$D19</f>
        <v>0.80134000000000016</v>
      </c>
      <c r="AX19" s="3">
        <f>0.01*I19*'LF status'!$D19</f>
        <v>0.52015</v>
      </c>
      <c r="AY19" s="3">
        <f>0.01*J19*'LF status'!$D19</f>
        <v>0.87961999999999996</v>
      </c>
      <c r="AZ19" s="3">
        <f>0.01*K19*'LF status'!$D19</f>
        <v>0.83635999999999999</v>
      </c>
      <c r="BA19" s="3">
        <f>0.01*L19*'LF status'!$D19</f>
        <v>0.47586000000000006</v>
      </c>
      <c r="BC19" s="3">
        <f>0.01*X19*'LF status'!$D19</f>
        <v>5.0583299999999998</v>
      </c>
      <c r="BD19" s="3">
        <f>0.01*Y19*'LF status'!$D19</f>
        <v>3.3814899999999999</v>
      </c>
      <c r="BE19" s="3">
        <f>0.01*Z19*'LF status'!$D19</f>
        <v>1.8601800000000006</v>
      </c>
      <c r="BG19" s="3">
        <f>0.01*SUM(B19:D19)*'LF status'!$D19</f>
        <v>6.0368300000000001</v>
      </c>
      <c r="BH19" s="3">
        <f>0.01*SUM(E19:F19)*'LF status'!$D19</f>
        <v>0.60976000000000008</v>
      </c>
      <c r="BI19" s="3">
        <f>0.01*SUM(G19:H19)*'LF status'!$D19</f>
        <v>0.94142000000000015</v>
      </c>
      <c r="BJ19" s="3">
        <f>0.01*SUM(I19:J19)*'LF status'!$D19</f>
        <v>1.39977</v>
      </c>
      <c r="BK19" s="3">
        <f>0.01*SUM(K19:L19)*'LF status'!$D19</f>
        <v>1.3122199999999999</v>
      </c>
    </row>
    <row r="20" spans="1:63" x14ac:dyDescent="0.25">
      <c r="A20">
        <v>2010</v>
      </c>
      <c r="B20" s="18">
        <v>48.53</v>
      </c>
      <c r="C20" s="18">
        <v>2.92</v>
      </c>
      <c r="D20" s="18">
        <v>5.46</v>
      </c>
      <c r="E20" s="18">
        <v>0.18</v>
      </c>
      <c r="F20" s="18">
        <v>5.26</v>
      </c>
      <c r="G20" s="18">
        <v>1.64</v>
      </c>
      <c r="H20" s="18">
        <v>10.99</v>
      </c>
      <c r="I20" s="18">
        <v>5.41</v>
      </c>
      <c r="J20" s="18">
        <v>7.37</v>
      </c>
      <c r="K20" s="18">
        <v>7.6</v>
      </c>
      <c r="L20" s="18">
        <v>4.6500000000000004</v>
      </c>
      <c r="M20">
        <v>100</v>
      </c>
      <c r="O20">
        <f t="shared" si="0"/>
        <v>56.910000000000004</v>
      </c>
      <c r="P20">
        <f t="shared" si="1"/>
        <v>5.4399999999999995</v>
      </c>
      <c r="Q20">
        <f t="shared" si="2"/>
        <v>12.63</v>
      </c>
      <c r="R20">
        <f t="shared" si="3"/>
        <v>12.780000000000001</v>
      </c>
      <c r="S20">
        <f t="shared" si="4"/>
        <v>7.6</v>
      </c>
      <c r="T20">
        <f t="shared" si="4"/>
        <v>4.6500000000000004</v>
      </c>
      <c r="V20">
        <f t="shared" si="5"/>
        <v>12.25</v>
      </c>
      <c r="X20" s="3">
        <f t="shared" si="6"/>
        <v>48.53</v>
      </c>
      <c r="Y20" s="3">
        <f t="shared" si="7"/>
        <v>33.730000000000004</v>
      </c>
      <c r="Z20" s="3">
        <f t="shared" si="8"/>
        <v>17.75</v>
      </c>
      <c r="AA20" s="3"/>
      <c r="AB20" s="3">
        <f t="shared" si="9"/>
        <v>56.910000000000004</v>
      </c>
      <c r="AC20" s="3">
        <f t="shared" si="10"/>
        <v>28.270000000000003</v>
      </c>
      <c r="AD20" s="3">
        <f t="shared" si="11"/>
        <v>14.83</v>
      </c>
      <c r="AF20" s="3">
        <f t="shared" si="12"/>
        <v>56.910000000000004</v>
      </c>
      <c r="AG20" s="3">
        <f t="shared" si="13"/>
        <v>5.26</v>
      </c>
      <c r="AH20" s="3">
        <f t="shared" si="14"/>
        <v>23.009999999999998</v>
      </c>
      <c r="AI20" s="3">
        <f t="shared" si="15"/>
        <v>14.83</v>
      </c>
      <c r="AK20" s="3">
        <f t="shared" si="16"/>
        <v>65.591647331786547</v>
      </c>
      <c r="AL20" s="3">
        <f t="shared" si="17"/>
        <v>34.408352668213453</v>
      </c>
      <c r="AM20" s="3"/>
      <c r="AN20" s="3">
        <f t="shared" si="18"/>
        <v>61.099309612320774</v>
      </c>
      <c r="AO20" s="3">
        <f t="shared" si="19"/>
        <v>38.900690387679226</v>
      </c>
      <c r="AQ20" s="3">
        <f>0.01*B20*'LF status'!$D20</f>
        <v>5.0713849999999994</v>
      </c>
      <c r="AR20" s="3">
        <f>0.01*C20*'LF status'!$D20</f>
        <v>0.30513999999999997</v>
      </c>
      <c r="AS20" s="3">
        <f>0.01*D20*'LF status'!$D20</f>
        <v>0.57057000000000002</v>
      </c>
      <c r="AT20" s="3">
        <f>0.01*E20*'LF status'!$D20</f>
        <v>1.8809999999999997E-2</v>
      </c>
      <c r="AU20" s="3">
        <f>0.01*F20*'LF status'!$D20</f>
        <v>0.54966999999999999</v>
      </c>
      <c r="AV20" s="3">
        <f>0.01*G20*'LF status'!$D20</f>
        <v>0.17137999999999998</v>
      </c>
      <c r="AW20" s="3">
        <f>0.01*H20*'LF status'!$D20</f>
        <v>1.148455</v>
      </c>
      <c r="AX20" s="3">
        <f>0.01*I20*'LF status'!$D20</f>
        <v>0.56534499999999999</v>
      </c>
      <c r="AY20" s="3">
        <f>0.01*J20*'LF status'!$D20</f>
        <v>0.77016499999999999</v>
      </c>
      <c r="AZ20" s="3">
        <f>0.01*K20*'LF status'!$D20</f>
        <v>0.79419999999999991</v>
      </c>
      <c r="BA20" s="3">
        <f>0.01*L20*'LF status'!$D20</f>
        <v>0.48592500000000005</v>
      </c>
      <c r="BC20" s="3">
        <f>0.01*X20*'LF status'!$D20</f>
        <v>5.0713849999999994</v>
      </c>
      <c r="BD20" s="3">
        <f>0.01*Y20*'LF status'!$D20</f>
        <v>3.5247850000000001</v>
      </c>
      <c r="BE20" s="3">
        <f>0.01*Z20*'LF status'!$D20</f>
        <v>1.8548749999999998</v>
      </c>
      <c r="BG20" s="3">
        <f>0.01*SUM(B20:D20)*'LF status'!$D20</f>
        <v>5.947095</v>
      </c>
      <c r="BH20" s="3">
        <f>0.01*SUM(E20:F20)*'LF status'!$D20</f>
        <v>0.56847999999999987</v>
      </c>
      <c r="BI20" s="3">
        <f>0.01*SUM(G20:H20)*'LF status'!$D20</f>
        <v>1.3198350000000001</v>
      </c>
      <c r="BJ20" s="3">
        <f>0.01*SUM(I20:J20)*'LF status'!$D20</f>
        <v>1.3355100000000002</v>
      </c>
      <c r="BK20" s="3">
        <f>0.01*SUM(K20:L20)*'LF status'!$D20</f>
        <v>1.280125</v>
      </c>
    </row>
    <row r="21" spans="1:63" x14ac:dyDescent="0.25">
      <c r="A21">
        <v>2011</v>
      </c>
      <c r="B21" s="18">
        <v>48.15</v>
      </c>
      <c r="C21" s="18">
        <v>2.82</v>
      </c>
      <c r="D21" s="18">
        <v>5.84</v>
      </c>
      <c r="E21" s="18">
        <v>0.37</v>
      </c>
      <c r="F21" s="18">
        <v>4.93</v>
      </c>
      <c r="G21" s="18">
        <v>2.2200000000000002</v>
      </c>
      <c r="H21" s="18">
        <v>11.08</v>
      </c>
      <c r="I21" s="18">
        <v>5</v>
      </c>
      <c r="J21" s="18">
        <v>8.3800000000000008</v>
      </c>
      <c r="K21" s="18">
        <v>6.65</v>
      </c>
      <c r="L21" s="18">
        <v>4.5599999999999996</v>
      </c>
      <c r="M21">
        <v>100</v>
      </c>
      <c r="O21">
        <f t="shared" si="0"/>
        <v>56.81</v>
      </c>
      <c r="P21">
        <f t="shared" si="1"/>
        <v>5.3</v>
      </c>
      <c r="Q21">
        <f t="shared" si="2"/>
        <v>13.3</v>
      </c>
      <c r="R21">
        <f t="shared" si="3"/>
        <v>13.38</v>
      </c>
      <c r="S21">
        <f t="shared" si="4"/>
        <v>6.65</v>
      </c>
      <c r="T21">
        <f t="shared" si="4"/>
        <v>4.5599999999999996</v>
      </c>
      <c r="V21">
        <f t="shared" si="5"/>
        <v>11.21</v>
      </c>
      <c r="X21" s="3">
        <f t="shared" si="6"/>
        <v>48.15</v>
      </c>
      <c r="Y21" s="3">
        <f t="shared" si="7"/>
        <v>34.790000000000006</v>
      </c>
      <c r="Z21" s="3">
        <f t="shared" si="8"/>
        <v>17.060000000000002</v>
      </c>
      <c r="AA21" s="3"/>
      <c r="AB21" s="3">
        <f t="shared" si="9"/>
        <v>56.81</v>
      </c>
      <c r="AC21" s="3">
        <f t="shared" si="10"/>
        <v>28.95</v>
      </c>
      <c r="AD21" s="3">
        <f t="shared" si="11"/>
        <v>14.24</v>
      </c>
      <c r="AF21" s="3">
        <f t="shared" si="12"/>
        <v>56.81</v>
      </c>
      <c r="AG21" s="3">
        <f t="shared" si="13"/>
        <v>4.93</v>
      </c>
      <c r="AH21" s="3">
        <f t="shared" si="14"/>
        <v>24.02</v>
      </c>
      <c r="AI21" s="3">
        <f t="shared" si="15"/>
        <v>14.24</v>
      </c>
      <c r="AK21" s="3">
        <f t="shared" si="16"/>
        <v>67.029404954850648</v>
      </c>
      <c r="AL21" s="3">
        <f t="shared" si="17"/>
        <v>32.970595045149352</v>
      </c>
      <c r="AM21" s="3"/>
      <c r="AN21" s="3">
        <f t="shared" si="18"/>
        <v>63.394035365531799</v>
      </c>
      <c r="AO21" s="3">
        <f t="shared" si="19"/>
        <v>36.605964634468201</v>
      </c>
      <c r="AQ21" s="3">
        <f>0.01*B21*'LF status'!$D21</f>
        <v>5.4794700000000001</v>
      </c>
      <c r="AR21" s="3">
        <f>0.01*C21*'LF status'!$D21</f>
        <v>0.32091600000000003</v>
      </c>
      <c r="AS21" s="3">
        <f>0.01*D21*'LF status'!$D21</f>
        <v>0.66459200000000007</v>
      </c>
      <c r="AT21" s="3">
        <f>0.01*E21*'LF status'!$D21</f>
        <v>4.2106000000000005E-2</v>
      </c>
      <c r="AU21" s="3">
        <f>0.01*F21*'LF status'!$D21</f>
        <v>0.56103400000000003</v>
      </c>
      <c r="AV21" s="3">
        <f>0.01*G21*'LF status'!$D21</f>
        <v>0.25263600000000003</v>
      </c>
      <c r="AW21" s="3">
        <f>0.01*H21*'LF status'!$D21</f>
        <v>1.2609040000000002</v>
      </c>
      <c r="AX21" s="3">
        <f>0.01*I21*'LF status'!$D21</f>
        <v>0.56900000000000006</v>
      </c>
      <c r="AY21" s="3">
        <f>0.01*J21*'LF status'!$D21</f>
        <v>0.95364400000000027</v>
      </c>
      <c r="AZ21" s="3">
        <f>0.01*K21*'LF status'!$D21</f>
        <v>0.75677000000000005</v>
      </c>
      <c r="BA21" s="3">
        <f>0.01*L21*'LF status'!$D21</f>
        <v>0.51892799999999994</v>
      </c>
      <c r="BC21" s="3">
        <f>0.01*X21*'LF status'!$D21</f>
        <v>5.4794700000000001</v>
      </c>
      <c r="BD21" s="3">
        <f>0.01*Y21*'LF status'!$D21</f>
        <v>3.9591020000000006</v>
      </c>
      <c r="BE21" s="3">
        <f>0.01*Z21*'LF status'!$D21</f>
        <v>1.9414280000000004</v>
      </c>
      <c r="BG21" s="3">
        <f>0.01*SUM(B21:D21)*'LF status'!$D21</f>
        <v>6.4649780000000012</v>
      </c>
      <c r="BH21" s="3">
        <f>0.01*SUM(E21:F21)*'LF status'!$D21</f>
        <v>0.60314000000000001</v>
      </c>
      <c r="BI21" s="3">
        <f>0.01*SUM(G21:H21)*'LF status'!$D21</f>
        <v>1.5135400000000001</v>
      </c>
      <c r="BJ21" s="3">
        <f>0.01*SUM(I21:J21)*'LF status'!$D21</f>
        <v>1.5226440000000001</v>
      </c>
      <c r="BK21" s="3">
        <f>0.01*SUM(K21:L21)*'LF status'!$D21</f>
        <v>1.2756980000000002</v>
      </c>
    </row>
    <row r="22" spans="1:63" x14ac:dyDescent="0.25">
      <c r="A22">
        <v>2012</v>
      </c>
      <c r="B22" s="18">
        <v>47.43</v>
      </c>
      <c r="C22" s="18">
        <v>3.04</v>
      </c>
      <c r="D22" s="18">
        <v>5.5</v>
      </c>
      <c r="E22" s="18">
        <v>0.17</v>
      </c>
      <c r="F22" s="18">
        <v>5.87</v>
      </c>
      <c r="G22" s="18">
        <v>2.17</v>
      </c>
      <c r="H22" s="18">
        <v>11.64</v>
      </c>
      <c r="I22" s="18">
        <v>4.3600000000000003</v>
      </c>
      <c r="J22" s="18">
        <v>7.91</v>
      </c>
      <c r="K22" s="18">
        <v>7.02</v>
      </c>
      <c r="L22" s="18">
        <v>4.9000000000000004</v>
      </c>
      <c r="M22">
        <v>100</v>
      </c>
      <c r="O22">
        <f t="shared" si="0"/>
        <v>55.97</v>
      </c>
      <c r="P22">
        <f t="shared" si="1"/>
        <v>6.04</v>
      </c>
      <c r="Q22">
        <f t="shared" si="2"/>
        <v>13.81</v>
      </c>
      <c r="R22">
        <f t="shared" si="3"/>
        <v>12.27</v>
      </c>
      <c r="S22">
        <f t="shared" si="4"/>
        <v>7.02</v>
      </c>
      <c r="T22">
        <f t="shared" si="4"/>
        <v>4.9000000000000004</v>
      </c>
      <c r="V22">
        <f t="shared" si="5"/>
        <v>11.92</v>
      </c>
      <c r="X22" s="3">
        <f t="shared" si="6"/>
        <v>47.43</v>
      </c>
      <c r="Y22" s="3">
        <f t="shared" si="7"/>
        <v>35.82</v>
      </c>
      <c r="Z22" s="3">
        <f t="shared" si="8"/>
        <v>16.759999999999998</v>
      </c>
      <c r="AA22" s="3"/>
      <c r="AB22" s="3">
        <f t="shared" si="9"/>
        <v>55.97</v>
      </c>
      <c r="AC22" s="3">
        <f t="shared" si="10"/>
        <v>30.32</v>
      </c>
      <c r="AD22" s="3">
        <f t="shared" si="11"/>
        <v>13.719999999999999</v>
      </c>
      <c r="AF22" s="3">
        <f t="shared" si="12"/>
        <v>55.97</v>
      </c>
      <c r="AG22" s="3">
        <f t="shared" si="13"/>
        <v>5.87</v>
      </c>
      <c r="AH22" s="3">
        <f t="shared" si="14"/>
        <v>24.450000000000003</v>
      </c>
      <c r="AI22" s="3">
        <f t="shared" si="15"/>
        <v>13.719999999999999</v>
      </c>
      <c r="AK22" s="3">
        <f t="shared" si="16"/>
        <v>68.846503178928245</v>
      </c>
      <c r="AL22" s="3">
        <f t="shared" si="17"/>
        <v>31.153496821071755</v>
      </c>
      <c r="AM22" s="3"/>
      <c r="AN22" s="3">
        <f t="shared" si="18"/>
        <v>64.342105263157904</v>
      </c>
      <c r="AO22" s="3">
        <f t="shared" si="19"/>
        <v>35.657894736842096</v>
      </c>
      <c r="AQ22" s="3">
        <f>0.01*B22*'LF status'!$D22</f>
        <v>5.3453609999999996</v>
      </c>
      <c r="AR22" s="3">
        <f>0.01*C22*'LF status'!$D22</f>
        <v>0.34260799999999997</v>
      </c>
      <c r="AS22" s="3">
        <f>0.01*D22*'LF status'!$D22</f>
        <v>0.61985000000000001</v>
      </c>
      <c r="AT22" s="3">
        <f>0.01*E22*'LF status'!$D22</f>
        <v>1.9158999999999999E-2</v>
      </c>
      <c r="AU22" s="3">
        <f>0.01*F22*'LF status'!$D22</f>
        <v>0.66154900000000005</v>
      </c>
      <c r="AV22" s="3">
        <f>0.01*G22*'LF status'!$D22</f>
        <v>0.244559</v>
      </c>
      <c r="AW22" s="3">
        <f>0.01*H22*'LF status'!$D22</f>
        <v>1.311828</v>
      </c>
      <c r="AX22" s="3">
        <f>0.01*I22*'LF status'!$D22</f>
        <v>0.49137200000000003</v>
      </c>
      <c r="AY22" s="3">
        <f>0.01*J22*'LF status'!$D22</f>
        <v>0.89145700000000005</v>
      </c>
      <c r="AZ22" s="3">
        <f>0.01*K22*'LF status'!$D22</f>
        <v>0.79115399999999991</v>
      </c>
      <c r="BA22" s="3">
        <f>0.01*L22*'LF status'!$D22</f>
        <v>0.55223</v>
      </c>
      <c r="BC22" s="3">
        <f>0.01*X22*'LF status'!$D22</f>
        <v>5.3453609999999996</v>
      </c>
      <c r="BD22" s="3">
        <f>0.01*Y22*'LF status'!$D22</f>
        <v>4.0369140000000003</v>
      </c>
      <c r="BE22" s="3">
        <f>0.01*Z22*'LF status'!$D22</f>
        <v>1.8888519999999995</v>
      </c>
      <c r="BG22" s="3">
        <f>0.01*SUM(B22:D22)*'LF status'!$D22</f>
        <v>6.3078189999999994</v>
      </c>
      <c r="BH22" s="3">
        <f>0.01*SUM(E22:F22)*'LF status'!$D22</f>
        <v>0.68070799999999998</v>
      </c>
      <c r="BI22" s="3">
        <f>0.01*SUM(G22:H22)*'LF status'!$D22</f>
        <v>1.556387</v>
      </c>
      <c r="BJ22" s="3">
        <f>0.01*SUM(I22:J22)*'LF status'!$D22</f>
        <v>1.3828290000000001</v>
      </c>
      <c r="BK22" s="3">
        <f>0.01*SUM(K22:L22)*'LF status'!$D22</f>
        <v>1.3433839999999999</v>
      </c>
    </row>
    <row r="23" spans="1:63" x14ac:dyDescent="0.25">
      <c r="A23">
        <v>2013</v>
      </c>
      <c r="B23" s="18">
        <v>46.26</v>
      </c>
      <c r="C23" s="18">
        <v>3.19</v>
      </c>
      <c r="D23" s="18">
        <v>6.39</v>
      </c>
      <c r="E23" s="18">
        <v>0.28999999999999998</v>
      </c>
      <c r="F23" s="18">
        <v>6.28</v>
      </c>
      <c r="G23" s="18">
        <v>2.2400000000000002</v>
      </c>
      <c r="H23" s="18">
        <v>10.88</v>
      </c>
      <c r="I23" s="18">
        <v>4.58</v>
      </c>
      <c r="J23" s="18">
        <v>8.89</v>
      </c>
      <c r="K23" s="18">
        <v>6.47</v>
      </c>
      <c r="L23" s="18">
        <v>4.53</v>
      </c>
      <c r="M23">
        <v>100</v>
      </c>
      <c r="O23">
        <f t="shared" si="0"/>
        <v>55.839999999999996</v>
      </c>
      <c r="P23">
        <f t="shared" si="1"/>
        <v>6.57</v>
      </c>
      <c r="Q23">
        <f t="shared" si="2"/>
        <v>13.120000000000001</v>
      </c>
      <c r="R23">
        <f t="shared" si="3"/>
        <v>13.47</v>
      </c>
      <c r="S23">
        <f t="shared" si="4"/>
        <v>6.47</v>
      </c>
      <c r="T23">
        <f t="shared" si="4"/>
        <v>4.53</v>
      </c>
      <c r="V23">
        <f t="shared" si="5"/>
        <v>11</v>
      </c>
      <c r="X23" s="3">
        <f t="shared" si="6"/>
        <v>46.26</v>
      </c>
      <c r="Y23" s="3">
        <f t="shared" si="7"/>
        <v>36.97</v>
      </c>
      <c r="Z23" s="3">
        <f t="shared" si="8"/>
        <v>16.77</v>
      </c>
      <c r="AA23" s="3"/>
      <c r="AB23" s="3">
        <f t="shared" si="9"/>
        <v>55.839999999999996</v>
      </c>
      <c r="AC23" s="3">
        <f t="shared" si="10"/>
        <v>30.580000000000002</v>
      </c>
      <c r="AD23" s="3">
        <f t="shared" si="11"/>
        <v>13.58</v>
      </c>
      <c r="AF23" s="3">
        <f t="shared" si="12"/>
        <v>55.839999999999996</v>
      </c>
      <c r="AG23" s="3">
        <f t="shared" si="13"/>
        <v>6.28</v>
      </c>
      <c r="AH23" s="3">
        <f t="shared" si="14"/>
        <v>24.300000000000004</v>
      </c>
      <c r="AI23" s="3">
        <f t="shared" si="15"/>
        <v>13.58</v>
      </c>
      <c r="AK23" s="3">
        <f t="shared" si="16"/>
        <v>69.248188405797094</v>
      </c>
      <c r="AL23" s="3">
        <f t="shared" si="17"/>
        <v>30.751811594202906</v>
      </c>
      <c r="AM23" s="3"/>
      <c r="AN23" s="3">
        <f t="shared" si="18"/>
        <v>64.644852354349567</v>
      </c>
      <c r="AO23" s="3">
        <f t="shared" si="19"/>
        <v>35.355147645650433</v>
      </c>
      <c r="AQ23" s="3">
        <f>0.01*B23*'LF status'!$D23</f>
        <v>5.3476560000000006</v>
      </c>
      <c r="AR23" s="3">
        <f>0.01*C23*'LF status'!$D23</f>
        <v>0.36876399999999998</v>
      </c>
      <c r="AS23" s="3">
        <f>0.01*D23*'LF status'!$D23</f>
        <v>0.73868400000000001</v>
      </c>
      <c r="AT23" s="3">
        <f>0.01*E23*'LF status'!$D23</f>
        <v>3.3523999999999998E-2</v>
      </c>
      <c r="AU23" s="3">
        <f>0.01*F23*'LF status'!$D23</f>
        <v>0.72596800000000017</v>
      </c>
      <c r="AV23" s="3">
        <f>0.01*G23*'LF status'!$D23</f>
        <v>0.25894400000000006</v>
      </c>
      <c r="AW23" s="3">
        <f>0.01*H23*'LF status'!$D23</f>
        <v>1.2577280000000002</v>
      </c>
      <c r="AX23" s="3">
        <f>0.01*I23*'LF status'!$D23</f>
        <v>0.52944800000000003</v>
      </c>
      <c r="AY23" s="3">
        <f>0.01*J23*'LF status'!$D23</f>
        <v>1.027684</v>
      </c>
      <c r="AZ23" s="3">
        <f>0.01*K23*'LF status'!$D23</f>
        <v>0.74793199999999993</v>
      </c>
      <c r="BA23" s="3">
        <f>0.01*L23*'LF status'!$D23</f>
        <v>0.52366800000000002</v>
      </c>
      <c r="BC23" s="3">
        <f>0.01*X23*'LF status'!$D23</f>
        <v>5.3476560000000006</v>
      </c>
      <c r="BD23" s="3">
        <f>0.01*Y23*'LF status'!$D23</f>
        <v>4.2737319999999999</v>
      </c>
      <c r="BE23" s="3">
        <f>0.01*Z23*'LF status'!$D23</f>
        <v>1.938612</v>
      </c>
      <c r="BG23" s="3">
        <f>0.01*SUM(B23:D23)*'LF status'!$D23</f>
        <v>6.4551040000000004</v>
      </c>
      <c r="BH23" s="3">
        <f>0.01*SUM(E23:F23)*'LF status'!$D23</f>
        <v>0.75949200000000017</v>
      </c>
      <c r="BI23" s="3">
        <f>0.01*SUM(G23:H23)*'LF status'!$D23</f>
        <v>1.5166720000000002</v>
      </c>
      <c r="BJ23" s="3">
        <f>0.01*SUM(I23:J23)*'LF status'!$D23</f>
        <v>1.5571320000000002</v>
      </c>
      <c r="BK23" s="3">
        <f>0.01*SUM(K23:L23)*'LF status'!$D23</f>
        <v>1.2716000000000001</v>
      </c>
    </row>
    <row r="24" spans="1:63" x14ac:dyDescent="0.25">
      <c r="A24">
        <v>2014</v>
      </c>
      <c r="B24" s="18">
        <v>48.48</v>
      </c>
      <c r="C24" s="18">
        <v>2.17</v>
      </c>
      <c r="D24" s="18">
        <v>5.55</v>
      </c>
      <c r="E24" s="18">
        <v>0.28000000000000003</v>
      </c>
      <c r="F24" s="18">
        <v>7.07</v>
      </c>
      <c r="G24" s="18">
        <v>1.71</v>
      </c>
      <c r="H24" s="18">
        <v>12.5</v>
      </c>
      <c r="I24" s="18">
        <v>4.16</v>
      </c>
      <c r="J24" s="18">
        <v>8.2100000000000009</v>
      </c>
      <c r="K24" s="18">
        <v>5.66</v>
      </c>
      <c r="L24" s="18">
        <v>4.2</v>
      </c>
      <c r="M24">
        <v>100</v>
      </c>
      <c r="O24">
        <f t="shared" si="0"/>
        <v>56.199999999999996</v>
      </c>
      <c r="P24">
        <f t="shared" si="1"/>
        <v>7.3500000000000005</v>
      </c>
      <c r="Q24">
        <f t="shared" si="2"/>
        <v>14.21</v>
      </c>
      <c r="R24">
        <f t="shared" si="3"/>
        <v>12.370000000000001</v>
      </c>
      <c r="S24">
        <f t="shared" si="4"/>
        <v>5.66</v>
      </c>
      <c r="T24">
        <f t="shared" si="4"/>
        <v>4.2</v>
      </c>
      <c r="V24">
        <f t="shared" si="5"/>
        <v>9.86</v>
      </c>
      <c r="X24" s="3">
        <f t="shared" si="6"/>
        <v>48.48</v>
      </c>
      <c r="Y24" s="3">
        <f t="shared" si="7"/>
        <v>37.53</v>
      </c>
      <c r="Z24" s="3">
        <f t="shared" si="8"/>
        <v>13.98</v>
      </c>
      <c r="AA24" s="3"/>
      <c r="AB24" s="3">
        <f t="shared" si="9"/>
        <v>56.199999999999996</v>
      </c>
      <c r="AC24" s="3">
        <f t="shared" si="10"/>
        <v>31.98</v>
      </c>
      <c r="AD24" s="3">
        <f t="shared" si="11"/>
        <v>11.81</v>
      </c>
      <c r="AF24" s="3">
        <f t="shared" si="12"/>
        <v>56.199999999999996</v>
      </c>
      <c r="AG24" s="3">
        <f t="shared" si="13"/>
        <v>7.07</v>
      </c>
      <c r="AH24" s="3">
        <f t="shared" si="14"/>
        <v>24.91</v>
      </c>
      <c r="AI24" s="3">
        <f t="shared" si="15"/>
        <v>11.81</v>
      </c>
      <c r="AK24" s="3">
        <f t="shared" si="16"/>
        <v>73.030372231102987</v>
      </c>
      <c r="AL24" s="3">
        <f t="shared" si="17"/>
        <v>26.969627768897013</v>
      </c>
      <c r="AM24" s="3"/>
      <c r="AN24" s="3">
        <f t="shared" si="18"/>
        <v>68.358946212952787</v>
      </c>
      <c r="AO24" s="3">
        <f t="shared" si="19"/>
        <v>31.641053787047213</v>
      </c>
      <c r="AQ24" s="3">
        <f>0.01*B24*'LF status'!$D24</f>
        <v>5.7545759999999992</v>
      </c>
      <c r="AR24" s="3">
        <f>0.01*C24*'LF status'!$D24</f>
        <v>0.257579</v>
      </c>
      <c r="AS24" s="3">
        <f>0.01*D24*'LF status'!$D24</f>
        <v>0.65878499999999995</v>
      </c>
      <c r="AT24" s="3">
        <f>0.01*E24*'LF status'!$D24</f>
        <v>3.3236000000000002E-2</v>
      </c>
      <c r="AU24" s="3">
        <f>0.01*F24*'LF status'!$D24</f>
        <v>0.83920899999999998</v>
      </c>
      <c r="AV24" s="3">
        <f>0.01*G24*'LF status'!$D24</f>
        <v>0.20297699999999999</v>
      </c>
      <c r="AW24" s="3">
        <f>0.01*H24*'LF status'!$D24</f>
        <v>1.4837499999999999</v>
      </c>
      <c r="AX24" s="3">
        <f>0.01*I24*'LF status'!$D24</f>
        <v>0.49379200000000001</v>
      </c>
      <c r="AY24" s="3">
        <f>0.01*J24*'LF status'!$D24</f>
        <v>0.97452700000000003</v>
      </c>
      <c r="AZ24" s="3">
        <f>0.01*K24*'LF status'!$D24</f>
        <v>0.67184200000000005</v>
      </c>
      <c r="BA24" s="3">
        <f>0.01*L24*'LF status'!$D24</f>
        <v>0.49853999999999998</v>
      </c>
      <c r="BC24" s="3">
        <f>0.01*X24*'LF status'!$D24</f>
        <v>5.7545759999999992</v>
      </c>
      <c r="BD24" s="3">
        <f>0.01*Y24*'LF status'!$D24</f>
        <v>4.4548110000000003</v>
      </c>
      <c r="BE24" s="3">
        <f>0.01*Z24*'LF status'!$D24</f>
        <v>1.6594260000000001</v>
      </c>
      <c r="BG24" s="3">
        <f>0.01*SUM(B24:D24)*'LF status'!$D24</f>
        <v>6.670939999999999</v>
      </c>
      <c r="BH24" s="3">
        <f>0.01*SUM(E24:F24)*'LF status'!$D24</f>
        <v>0.87244500000000003</v>
      </c>
      <c r="BI24" s="3">
        <f>0.01*SUM(G24:H24)*'LF status'!$D24</f>
        <v>1.6867269999999999</v>
      </c>
      <c r="BJ24" s="3">
        <f>0.01*SUM(I24:J24)*'LF status'!$D24</f>
        <v>1.4683190000000002</v>
      </c>
      <c r="BK24" s="3">
        <f>0.01*SUM(K24:L24)*'LF status'!$D24</f>
        <v>1.1703819999999998</v>
      </c>
    </row>
    <row r="27" spans="1:63" x14ac:dyDescent="0.25">
      <c r="AO27" t="s">
        <v>59</v>
      </c>
      <c r="AP27" t="s">
        <v>60</v>
      </c>
      <c r="AQ27" s="20">
        <f>100*(AVERAGE(AQ16:AQ17)-AVERAGE(AQ4:AQ5))/(AVERAGE('LF status'!$D16:$D17)-AVERAGE('LF status'!$D4:$D5))</f>
        <v>61.391869918699143</v>
      </c>
      <c r="AR27" s="20">
        <f>100*(AVERAGE(AR16:AR17)-AVERAGE(AR4:AR5))/(AVERAGE('LF status'!$D16:$D17)-AVERAGE('LF status'!$D4:$D5))</f>
        <v>-8.7556910569105657</v>
      </c>
      <c r="AS27" s="20">
        <f>100*(AVERAGE(AS16:AS17)-AVERAGE(AS4:AS5))/(AVERAGE('LF status'!$D16:$D17)-AVERAGE('LF status'!$D4:$D5))</f>
        <v>-14.600731707317069</v>
      </c>
      <c r="AT27" s="20">
        <f>100*(AVERAGE(AT16:AT17)-AVERAGE(AT4:AT5))/(AVERAGE('LF status'!$D16:$D17)-AVERAGE('LF status'!$D4:$D5))</f>
        <v>0.26548780487804879</v>
      </c>
      <c r="AU27" s="20">
        <f>100*(AVERAGE(AU16:AU17)-AVERAGE(AU4:AU5))/(AVERAGE('LF status'!$D16:$D17)-AVERAGE('LF status'!$D4:$D5))</f>
        <v>28.099390243902434</v>
      </c>
      <c r="AV27" s="20">
        <f>100*(AVERAGE(AV16:AV17)-AVERAGE(AV4:AV5))/(AVERAGE('LF status'!$D16:$D17)-AVERAGE('LF status'!$D4:$D5))</f>
        <v>-4.8190243902439001</v>
      </c>
      <c r="AW27" s="20">
        <f>100*(AVERAGE(AW16:AW17)-AVERAGE(AW4:AW5))/(AVERAGE('LF status'!$D16:$D17)-AVERAGE('LF status'!$D4:$D5))</f>
        <v>18.739959349593484</v>
      </c>
      <c r="AX27" s="20">
        <f>100*(AVERAGE(AX16:AX17)-AVERAGE(AX4:AX5))/(AVERAGE('LF status'!$D16:$D17)-AVERAGE('LF status'!$D4:$D5))</f>
        <v>-2.5267886178861763</v>
      </c>
      <c r="AY27" s="20">
        <f>100*(AVERAGE(AY16:AY17)-AVERAGE(AY4:AY5))/(AVERAGE('LF status'!$D16:$D17)-AVERAGE('LF status'!$D4:$D5))</f>
        <v>30.627926829268283</v>
      </c>
      <c r="AZ27" s="20">
        <f>100*(AVERAGE(AZ16:AZ17)-AVERAGE(AZ4:AZ5))/(AVERAGE('LF status'!$D16:$D17)-AVERAGE('LF status'!$D4:$D5))</f>
        <v>-10.362926829268289</v>
      </c>
      <c r="BA27" s="20">
        <f>100*(AVERAGE(BA16:BA17)-AVERAGE(BA4:BA5))/(AVERAGE('LF status'!$D16:$D17)-AVERAGE('LF status'!$D4:$D5))</f>
        <v>1.9456097560975678</v>
      </c>
      <c r="BC27" s="20">
        <f>100*(AVERAGE(BC16:BC17)-AVERAGE(BC4:BC5))/(AVERAGE('LF status'!$D16:$D17)-AVERAGE('LF status'!$D4:$D5))</f>
        <v>61.391869918699143</v>
      </c>
      <c r="BD27" s="20">
        <f>100*(AVERAGE(BD16:BD17)-AVERAGE(BD4:BD5))/(AVERAGE('LF status'!$D16:$D17)-AVERAGE('LF status'!$D4:$D5))</f>
        <v>64.812154471544659</v>
      </c>
      <c r="BE27" s="20">
        <f>100*(AVERAGE(BE16:BE17)-AVERAGE(BE4:BE5))/(AVERAGE('LF status'!$D16:$D17)-AVERAGE('LF status'!$D4:$D5))</f>
        <v>-26.198943089430884</v>
      </c>
      <c r="BG27">
        <f>100*(BG24-BG4)/('LF status'!$D$24-'LF status'!$D$4)</f>
        <v>40.609599999999993</v>
      </c>
      <c r="BH27">
        <f>100*(BH24-BH4)/('LF status'!$D$24-'LF status'!$D$4)</f>
        <v>15.816453333333335</v>
      </c>
      <c r="BI27">
        <f>100*(BI24-BI4)/('LF status'!$D$24-'LF status'!$D$4)</f>
        <v>22.178426666666667</v>
      </c>
      <c r="BJ27">
        <f>100*(BJ24-BJ4)/('LF status'!$D$24-'LF status'!$D$4)</f>
        <v>22.265573333333336</v>
      </c>
      <c r="BK27">
        <f>100*(BK24-BK4)/('LF status'!$D$24-'LF status'!$D$4)</f>
        <v>-0.92336000000000118</v>
      </c>
    </row>
    <row r="28" spans="1:63" x14ac:dyDescent="0.25">
      <c r="E28">
        <f>E24/SUM(E24:F24)</f>
        <v>3.8095238095238099E-2</v>
      </c>
      <c r="G28">
        <f>G24/SUM(G24:H24)</f>
        <v>0.1203377902885292</v>
      </c>
      <c r="I28">
        <f>I24/SUM(I24:J24)</f>
        <v>0.33629749393694419</v>
      </c>
      <c r="K28">
        <f>K24/SUM(K24:L24)</f>
        <v>0.5740365111561867</v>
      </c>
      <c r="AO28" t="s">
        <v>61</v>
      </c>
      <c r="AP28" t="s">
        <v>62</v>
      </c>
      <c r="AQ28" s="20">
        <f>100*(AVERAGE(AQ23:AQ24)-AVERAGE(AQ10:AQ11))/(AVERAGE('LF status'!$D23:$D24)-AVERAGE('LF status'!$D10:$D11))</f>
        <v>35.72241481481484</v>
      </c>
      <c r="AR28" s="20">
        <f>100*(AVERAGE(AR23:AR24)-AVERAGE(AR10:AR11))/(AVERAGE('LF status'!$D23:$D24)-AVERAGE('LF status'!$D10:$D11))</f>
        <v>-1.9179407407407429</v>
      </c>
      <c r="AS28" s="20">
        <f>100*(AVERAGE(AS23:AS24)-AVERAGE(AS10:AS11))/(AVERAGE('LF status'!$D23:$D24)-AVERAGE('LF status'!$D10:$D11))</f>
        <v>1.586474074074073</v>
      </c>
      <c r="AT28" s="20">
        <f>100*(AVERAGE(AT23:AT24)-AVERAGE(AT10:AT11))/(AVERAGE('LF status'!$D23:$D24)-AVERAGE('LF status'!$D10:$D11))</f>
        <v>0.4462814814814815</v>
      </c>
      <c r="AU28" s="20">
        <f>100*(AVERAGE(AU23:AU24)-AVERAGE(AU10:AU11))/(AVERAGE('LF status'!$D23:$D24)-AVERAGE('LF status'!$D10:$D11))</f>
        <v>8.6406666666666698</v>
      </c>
      <c r="AV28" s="20">
        <f>100*(AVERAGE(AV23:AV24)-AVERAGE(AV10:AV11))/(AVERAGE('LF status'!$D23:$D24)-AVERAGE('LF status'!$D10:$D11))</f>
        <v>4.1673777777777783</v>
      </c>
      <c r="AW28" s="20">
        <f>100*(AVERAGE(AW23:AW24)-AVERAGE(AW10:AW11))/(AVERAGE('LF status'!$D23:$D24)-AVERAGE('LF status'!$D10:$D11))</f>
        <v>20.729140740740736</v>
      </c>
      <c r="AX28" s="20">
        <f>100*(AVERAGE(AX23:AX24)-AVERAGE(AX10:AX11))/(AVERAGE('LF status'!$D23:$D24)-AVERAGE('LF status'!$D10:$D11))</f>
        <v>8.1392296296296287</v>
      </c>
      <c r="AY28" s="20">
        <f>100*(AVERAGE(AY23:AY24)-AVERAGE(AY10:AY11))/(AVERAGE('LF status'!$D23:$D24)-AVERAGE('LF status'!$D10:$D11))</f>
        <v>15.895777777777777</v>
      </c>
      <c r="AZ28" s="20">
        <f>100*(AVERAGE(AZ23:AZ24)-AVERAGE(AZ10:AZ11))/(AVERAGE('LF status'!$D23:$D24)-AVERAGE('LF status'!$D10:$D11))</f>
        <v>5.3513037037037003</v>
      </c>
      <c r="BA28" s="20">
        <f>100*(AVERAGE(BA23:BA24)-AVERAGE(BA10:BA11))/(AVERAGE('LF status'!$D23:$D24)-AVERAGE('LF status'!$D10:$D11))</f>
        <v>1.2339703703703715</v>
      </c>
      <c r="BC28" s="20">
        <f>100*(AVERAGE(BC23:BC24)-AVERAGE(BC10:BC11))/(AVERAGE('LF status'!$D23:$D24)-AVERAGE('LF status'!$D10:$D11))</f>
        <v>35.72241481481484</v>
      </c>
      <c r="BD28" s="20">
        <f>100*(AVERAGE(BD23:BD24)-AVERAGE(BD10:BD11))/(AVERAGE('LF status'!$D23:$D24)-AVERAGE('LF status'!$D10:$D11))</f>
        <v>48.086029629629621</v>
      </c>
      <c r="BE28" s="20">
        <f>100*(AVERAGE(BE23:BE24)-AVERAGE(BE10:BE11))/(AVERAGE('LF status'!$D23:$D24)-AVERAGE('LF status'!$D10:$D11))</f>
        <v>16.186251851851846</v>
      </c>
    </row>
    <row r="29" spans="1:63" x14ac:dyDescent="0.25">
      <c r="AO29" t="s">
        <v>60</v>
      </c>
      <c r="AP29" t="s">
        <v>62</v>
      </c>
      <c r="AQ29" s="20">
        <f>100*(AVERAGE(AQ23:AQ24)-AVERAGE(AQ16:AQ17))/(AVERAGE('LF status'!$D23:$D24)-AVERAGE('LF status'!$D16:$D17))</f>
        <v>36.666273684210552</v>
      </c>
      <c r="AR29" s="20">
        <f>100*(AVERAGE(AR23:AR24)-AVERAGE(AR16:AR17))/(AVERAGE('LF status'!$D23:$D24)-AVERAGE('LF status'!$D16:$D17))</f>
        <v>1.1928210526315768</v>
      </c>
      <c r="AS29" s="20">
        <f>100*(AVERAGE(AS23:AS24)-AVERAGE(AS16:AS17))/(AVERAGE('LF status'!$D23:$D24)-AVERAGE('LF status'!$D16:$D17))</f>
        <v>3.1897894736842116</v>
      </c>
      <c r="AT29" s="20">
        <f>100*(AVERAGE(AT23:AT24)-AVERAGE(AT16:AT17))/(AVERAGE('LF status'!$D23:$D24)-AVERAGE('LF status'!$D16:$D17))</f>
        <v>-2.9789473684210518E-2</v>
      </c>
      <c r="AU29" s="20">
        <f>100*(AVERAGE(AU23:AU24)-AVERAGE(AU16:AU17))/(AVERAGE('LF status'!$D23:$D24)-AVERAGE('LF status'!$D16:$D17))</f>
        <v>6.4660631578947401</v>
      </c>
      <c r="AV29" s="20">
        <f>100*(AVERAGE(AV23:AV24)-AVERAGE(AV16:AV17))/(AVERAGE('LF status'!$D23:$D24)-AVERAGE('LF status'!$D16:$D17))</f>
        <v>5.2012421052631588</v>
      </c>
      <c r="AW29" s="20">
        <f>100*(AVERAGE(AW23:AW24)-AVERAGE(AW16:AW17))/(AVERAGE('LF status'!$D23:$D24)-AVERAGE('LF status'!$D16:$D17))</f>
        <v>19.668821052631579</v>
      </c>
      <c r="AX29" s="20">
        <f>100*(AVERAGE(AX23:AX24)-AVERAGE(AX16:AX17))/(AVERAGE('LF status'!$D23:$D24)-AVERAGE('LF status'!$D16:$D17))</f>
        <v>10.233789473684208</v>
      </c>
      <c r="AY29" s="20">
        <f>100*(AVERAGE(AY23:AY24)-AVERAGE(AY16:AY17))/(AVERAGE('LF status'!$D23:$D24)-AVERAGE('LF status'!$D16:$D17))</f>
        <v>9.8841684210526299</v>
      </c>
      <c r="AZ29" s="20">
        <f>100*(AVERAGE(AZ23:AZ24)-AVERAGE(AZ16:AZ17))/(AVERAGE('LF status'!$D23:$D24)-AVERAGE('LF status'!$D16:$D17))</f>
        <v>5.6655999999999986</v>
      </c>
      <c r="BA29" s="20">
        <f>100*(AVERAGE(BA23:BA24)-AVERAGE(BA16:BA17))/(AVERAGE('LF status'!$D23:$D24)-AVERAGE('LF status'!$D16:$D17))</f>
        <v>1.8165052631578931</v>
      </c>
      <c r="BC29" s="20">
        <f>100*(AVERAGE(BC23:BC24)-AVERAGE(BC16:BC17))/(AVERAGE('LF status'!$D23:$D24)-AVERAGE('LF status'!$D16:$D17))</f>
        <v>36.666273684210552</v>
      </c>
      <c r="BD29" s="20">
        <f>100*(AVERAGE(BD23:BD24)-AVERAGE(BD16:BD17))/(AVERAGE('LF status'!$D23:$D24)-AVERAGE('LF status'!$D16:$D17))</f>
        <v>41.025347368421073</v>
      </c>
      <c r="BE29" s="20">
        <f>100*(AVERAGE(BE23:BE24)-AVERAGE(BE16:BE17))/(AVERAGE('LF status'!$D23:$D24)-AVERAGE('LF status'!$D16:$D17))</f>
        <v>22.263663157894737</v>
      </c>
    </row>
    <row r="30" spans="1:63" x14ac:dyDescent="0.25">
      <c r="AO30" t="s">
        <v>59</v>
      </c>
      <c r="AP30" t="s">
        <v>62</v>
      </c>
      <c r="AQ30" s="20">
        <f>100*(AVERAGE(AQ23:AQ24)-AVERAGE(AQ4:AQ5))/(AVERAGE('LF status'!$D23:$D24)-AVERAGE('LF status'!$D4:$D5))</f>
        <v>45.102468793342595</v>
      </c>
      <c r="AR30" s="20">
        <f>100*(AVERAGE(AR23:AR24)-AVERAGE(AR4:AR5))/(AVERAGE('LF status'!$D23:$D24)-AVERAGE('LF status'!$D4:$D5))</f>
        <v>-2.201539528432733</v>
      </c>
      <c r="AS30" s="20">
        <f>100*(AVERAGE(AS23:AS24)-AVERAGE(AS4:AS5))/(AVERAGE('LF status'!$D23:$D24)-AVERAGE('LF status'!$D4:$D5))</f>
        <v>-2.8802080443828006</v>
      </c>
      <c r="AT30" s="20">
        <f>100*(AVERAGE(AT23:AT24)-AVERAGE(AT4:AT5))/(AVERAGE('LF status'!$D23:$D24)-AVERAGE('LF status'!$D4:$D5))</f>
        <v>7.0957004160887682E-2</v>
      </c>
      <c r="AU30" s="20">
        <f>100*(AVERAGE(AU23:AU24)-AVERAGE(AU4:AU5))/(AVERAGE('LF status'!$D23:$D24)-AVERAGE('LF status'!$D4:$D5))</f>
        <v>13.847198335644938</v>
      </c>
      <c r="AV30" s="20">
        <f>100*(AVERAGE(AV23:AV24)-AVERAGE(AV4:AV5))/(AVERAGE('LF status'!$D23:$D24)-AVERAGE('LF status'!$D4:$D5))</f>
        <v>1.7823994452149796</v>
      </c>
      <c r="AW30" s="20">
        <f>100*(AVERAGE(AW23:AW24)-AVERAGE(AW4:AW5))/(AVERAGE('LF status'!$D23:$D24)-AVERAGE('LF status'!$D4:$D5))</f>
        <v>19.351900138696251</v>
      </c>
      <c r="AX30" s="20">
        <f>100*(AVERAGE(AX23:AX24)-AVERAGE(AX4:AX5))/(AVERAGE('LF status'!$D23:$D24)-AVERAGE('LF status'!$D4:$D5))</f>
        <v>5.8799722607489588</v>
      </c>
      <c r="AY30" s="20">
        <f>100*(AVERAGE(AY23:AY24)-AVERAGE(AY4:AY5))/(AVERAGE('LF status'!$D23:$D24)-AVERAGE('LF status'!$D4:$D5))</f>
        <v>16.961789181692094</v>
      </c>
      <c r="AZ30" s="20">
        <f>100*(AVERAGE(AZ23:AZ24)-AVERAGE(AZ4:AZ5))/(AVERAGE('LF status'!$D23:$D24)-AVERAGE('LF status'!$D4:$D5))</f>
        <v>0.19678224687933241</v>
      </c>
      <c r="BA30" s="20">
        <f>100*(AVERAGE(BA23:BA24)-AVERAGE(BA4:BA5))/(AVERAGE('LF status'!$D23:$D24)-AVERAGE('LF status'!$D4:$D5))</f>
        <v>1.8605547850208057</v>
      </c>
      <c r="BC30" s="20">
        <f>100*(AVERAGE(BC23:BC24)-AVERAGE(BC4:BC5))/(AVERAGE('LF status'!$D23:$D24)-AVERAGE('LF status'!$D4:$D5))</f>
        <v>45.102468793342595</v>
      </c>
      <c r="BD30" s="20">
        <f>100*(AVERAGE(BD23:BD24)-AVERAGE(BD4:BD5))/(AVERAGE('LF status'!$D23:$D24)-AVERAGE('LF status'!$D4:$D5))</f>
        <v>49.141234396671287</v>
      </c>
      <c r="BE30" s="20">
        <f>100*(AVERAGE(BE23:BE24)-AVERAGE(BE4:BE5))/(AVERAGE('LF status'!$D23:$D24)-AVERAGE('LF status'!$D4:$D5))</f>
        <v>5.7285714285714278</v>
      </c>
    </row>
    <row r="31" spans="1:63" x14ac:dyDescent="0.25">
      <c r="A31">
        <v>1993</v>
      </c>
      <c r="B31">
        <v>26.07</v>
      </c>
    </row>
    <row r="32" spans="1:63" x14ac:dyDescent="0.25">
      <c r="A32" s="18">
        <v>1994</v>
      </c>
      <c r="B32" s="18">
        <v>20.7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AO32" t="s">
        <v>63</v>
      </c>
      <c r="AP32" t="s">
        <v>62</v>
      </c>
      <c r="AQ32" s="20">
        <f>100*(AVERAGE(AQ23:AQ24)-AVERAGE(AQ4:AQ5)+(AVERAGE(AR23:AR24)-AVERAGE(AR4:AR5))+(AVERAGE(AS23:AS24)-AVERAGE(AS4:AS5))+(AVERAGE(NILFLY!J30:J31)-AVERAGE(NILFLY!J12:J13)))/(AVERAGE('LF status'!$D23:$D24)-AVERAGE('LF status'!$D4:$D5)+(AVERAGE('LF status'!T30:T31)-AVERAGE('LF status'!T12:T13)))</f>
        <v>43.80280168571197</v>
      </c>
    </row>
    <row r="33" spans="1:43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43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AO34" t="s">
        <v>64</v>
      </c>
      <c r="AP34" t="s">
        <v>62</v>
      </c>
      <c r="AQ34" s="20">
        <f>100*(AVERAGE(AQ23:AQ24)-AVERAGE(AQ4:AQ5)+(AVERAGE(AR23:AR24)-AVERAGE(AR4:AR5))+(AVERAGE(AS23:AS24)-AVERAGE(AS4:AS5))+(AVERAGE(SitPost80!J15:J16)-AVERAGE(SitPost80!J4:J5)))/(AVERAGE('LF status'!$D23:$D24)-AVERAGE('LF status'!$D4:$D5)+(AVERAGE('LF status'!J15:J16)-AVERAGE('LF status'!J4:J5)))</f>
        <v>49.39627193412413</v>
      </c>
    </row>
    <row r="35" spans="1:43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43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43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43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43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43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43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43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43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43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43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43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43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43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0"/>
  <sheetViews>
    <sheetView workbookViewId="0">
      <selection activeCell="B29" sqref="B29"/>
    </sheetView>
  </sheetViews>
  <sheetFormatPr defaultRowHeight="15" x14ac:dyDescent="0.25"/>
  <sheetData>
    <row r="2" spans="1:27" x14ac:dyDescent="0.25">
      <c r="N2" t="s">
        <v>35</v>
      </c>
    </row>
    <row r="3" spans="1:27" x14ac:dyDescent="0.25">
      <c r="B3" t="s">
        <v>5</v>
      </c>
      <c r="C3" t="s">
        <v>6</v>
      </c>
      <c r="D3" t="s">
        <v>7</v>
      </c>
      <c r="H3" t="s">
        <v>5</v>
      </c>
      <c r="I3" t="s">
        <v>6</v>
      </c>
      <c r="J3" t="s">
        <v>7</v>
      </c>
      <c r="N3" t="s">
        <v>5</v>
      </c>
      <c r="O3" t="s">
        <v>6</v>
      </c>
      <c r="P3" t="s">
        <v>7</v>
      </c>
      <c r="T3" t="s">
        <v>36</v>
      </c>
      <c r="X3" t="s">
        <v>5</v>
      </c>
      <c r="Y3" t="s">
        <v>6</v>
      </c>
      <c r="Z3" t="s">
        <v>7</v>
      </c>
    </row>
    <row r="4" spans="1:27" x14ac:dyDescent="0.25">
      <c r="A4" s="18">
        <v>1994</v>
      </c>
      <c r="B4" s="18">
        <v>86.42</v>
      </c>
      <c r="C4" s="18">
        <v>5.47</v>
      </c>
      <c r="D4" s="18">
        <v>8.1199999999999992</v>
      </c>
      <c r="E4" s="18">
        <v>100</v>
      </c>
      <c r="G4">
        <v>1981</v>
      </c>
      <c r="H4">
        <v>87.68</v>
      </c>
      <c r="I4">
        <v>5.7220000000000004</v>
      </c>
      <c r="J4">
        <v>6.5970000000000004</v>
      </c>
      <c r="K4">
        <v>100</v>
      </c>
      <c r="M4" s="18">
        <v>1981</v>
      </c>
      <c r="N4" s="18">
        <v>88.08</v>
      </c>
      <c r="O4" s="18">
        <v>5.7539999999999996</v>
      </c>
      <c r="P4" s="18">
        <v>6.1630000000000003</v>
      </c>
      <c r="Q4" s="18">
        <v>100</v>
      </c>
      <c r="S4">
        <v>1968</v>
      </c>
      <c r="T4" s="19">
        <v>2.1579999999999999</v>
      </c>
      <c r="W4" s="18">
        <v>1969</v>
      </c>
      <c r="X4" s="18">
        <v>94.81</v>
      </c>
      <c r="Y4" s="18">
        <v>1.38</v>
      </c>
      <c r="Z4" s="18">
        <v>3.81</v>
      </c>
      <c r="AA4" s="18">
        <v>100</v>
      </c>
    </row>
    <row r="5" spans="1:27" x14ac:dyDescent="0.25">
      <c r="A5" s="18">
        <v>1995</v>
      </c>
      <c r="B5" s="18">
        <v>87.4</v>
      </c>
      <c r="C5" s="18">
        <v>4.5</v>
      </c>
      <c r="D5" s="18">
        <v>8.1</v>
      </c>
      <c r="E5" s="18">
        <v>100</v>
      </c>
      <c r="G5">
        <v>1982</v>
      </c>
      <c r="H5">
        <v>86.42</v>
      </c>
      <c r="I5">
        <v>7.3490000000000002</v>
      </c>
      <c r="J5">
        <v>6.2329999999999997</v>
      </c>
      <c r="K5">
        <v>100</v>
      </c>
      <c r="M5" s="18">
        <v>1982</v>
      </c>
      <c r="N5" s="18">
        <v>85.92</v>
      </c>
      <c r="O5" s="18">
        <v>7.76</v>
      </c>
      <c r="P5" s="18">
        <v>6.3150000000000004</v>
      </c>
      <c r="Q5" s="18">
        <v>100</v>
      </c>
      <c r="S5">
        <v>1969</v>
      </c>
      <c r="T5" s="19">
        <v>2.472</v>
      </c>
      <c r="W5" s="18">
        <v>1970</v>
      </c>
      <c r="X5" s="18">
        <v>93.52</v>
      </c>
      <c r="Y5" s="18">
        <v>2.2599999999999998</v>
      </c>
      <c r="Z5" s="18">
        <v>4.22</v>
      </c>
      <c r="AA5" s="18">
        <v>100</v>
      </c>
    </row>
    <row r="6" spans="1:27" x14ac:dyDescent="0.25">
      <c r="A6" s="18">
        <v>1996</v>
      </c>
      <c r="B6" s="18">
        <v>86.99</v>
      </c>
      <c r="C6" s="18">
        <v>4.76</v>
      </c>
      <c r="D6" s="18">
        <v>8.25</v>
      </c>
      <c r="E6" s="18">
        <v>100</v>
      </c>
      <c r="G6">
        <v>1983</v>
      </c>
      <c r="H6">
        <v>84.06</v>
      </c>
      <c r="I6">
        <v>9.18</v>
      </c>
      <c r="J6">
        <v>6.7590000000000003</v>
      </c>
      <c r="K6">
        <v>100</v>
      </c>
      <c r="M6" s="18">
        <v>1983</v>
      </c>
      <c r="N6" s="18">
        <v>83.94</v>
      </c>
      <c r="O6" s="18">
        <v>9.5559999999999992</v>
      </c>
      <c r="P6" s="18">
        <v>6.5</v>
      </c>
      <c r="Q6" s="18">
        <v>100</v>
      </c>
      <c r="S6">
        <v>1970</v>
      </c>
      <c r="T6" s="19">
        <v>2.6269999999999998</v>
      </c>
      <c r="W6" s="18">
        <v>1971</v>
      </c>
      <c r="X6" s="18">
        <v>92.23</v>
      </c>
      <c r="Y6" s="18">
        <v>3.03</v>
      </c>
      <c r="Z6" s="18">
        <v>4.74</v>
      </c>
      <c r="AA6" s="18">
        <v>100</v>
      </c>
    </row>
    <row r="7" spans="1:27" x14ac:dyDescent="0.25">
      <c r="A7" s="18">
        <v>1997</v>
      </c>
      <c r="B7" s="18">
        <v>87.71</v>
      </c>
      <c r="C7" s="18">
        <v>4.2300000000000004</v>
      </c>
      <c r="D7" s="18">
        <v>8.06</v>
      </c>
      <c r="E7" s="18">
        <v>100</v>
      </c>
      <c r="G7">
        <v>1984</v>
      </c>
      <c r="H7">
        <v>86.93</v>
      </c>
      <c r="I7">
        <v>6.7220000000000004</v>
      </c>
      <c r="J7">
        <v>6.3460000000000001</v>
      </c>
      <c r="K7">
        <v>100</v>
      </c>
      <c r="M7" s="18">
        <v>1984</v>
      </c>
      <c r="N7" s="18">
        <v>86.74</v>
      </c>
      <c r="O7" s="18">
        <v>6.617</v>
      </c>
      <c r="P7" s="18">
        <v>6.64</v>
      </c>
      <c r="Q7" s="18">
        <v>100</v>
      </c>
      <c r="S7">
        <v>1971</v>
      </c>
      <c r="T7" s="19">
        <v>2.9489999999999998</v>
      </c>
      <c r="W7" s="18">
        <v>1972</v>
      </c>
      <c r="X7" s="18">
        <v>92.15</v>
      </c>
      <c r="Y7" s="18">
        <v>2.89</v>
      </c>
      <c r="Z7" s="18">
        <v>4.96</v>
      </c>
      <c r="AA7" s="18">
        <v>100</v>
      </c>
    </row>
    <row r="8" spans="1:27" x14ac:dyDescent="0.25">
      <c r="A8" s="18">
        <v>1998</v>
      </c>
      <c r="B8" s="18">
        <v>88.37</v>
      </c>
      <c r="C8" s="18">
        <v>3.75</v>
      </c>
      <c r="D8" s="18">
        <v>7.88</v>
      </c>
      <c r="E8" s="18">
        <v>100</v>
      </c>
      <c r="G8">
        <v>1985</v>
      </c>
      <c r="H8">
        <v>88.13</v>
      </c>
      <c r="I8">
        <v>5.3029999999999999</v>
      </c>
      <c r="J8">
        <v>6.5679999999999996</v>
      </c>
      <c r="K8">
        <v>100</v>
      </c>
      <c r="M8" s="18">
        <v>1985</v>
      </c>
      <c r="N8" s="18">
        <v>87.35</v>
      </c>
      <c r="O8" s="18">
        <v>5.9210000000000003</v>
      </c>
      <c r="P8" s="18">
        <v>6.7329999999999997</v>
      </c>
      <c r="Q8" s="18">
        <v>100</v>
      </c>
      <c r="S8">
        <v>1972</v>
      </c>
      <c r="T8" s="19">
        <v>3.26</v>
      </c>
      <c r="W8" s="18">
        <v>1973</v>
      </c>
      <c r="X8" s="18">
        <v>92.55</v>
      </c>
      <c r="Y8" s="18">
        <v>2.33</v>
      </c>
      <c r="Z8" s="18">
        <v>5.12</v>
      </c>
      <c r="AA8" s="18">
        <v>100</v>
      </c>
    </row>
    <row r="9" spans="1:27" x14ac:dyDescent="0.25">
      <c r="A9" s="18">
        <v>1999</v>
      </c>
      <c r="B9" s="18">
        <v>88.54</v>
      </c>
      <c r="C9" s="18">
        <v>3.01</v>
      </c>
      <c r="D9" s="18">
        <v>8.4499999999999993</v>
      </c>
      <c r="E9" s="18">
        <v>100</v>
      </c>
      <c r="G9">
        <v>1986</v>
      </c>
      <c r="H9">
        <v>87.72</v>
      </c>
      <c r="I9">
        <v>5.806</v>
      </c>
      <c r="J9">
        <v>6.4740000000000002</v>
      </c>
      <c r="K9">
        <v>100</v>
      </c>
      <c r="M9" s="18">
        <v>1986</v>
      </c>
      <c r="N9" s="18">
        <v>87.17</v>
      </c>
      <c r="O9" s="18">
        <v>6.0140000000000002</v>
      </c>
      <c r="P9" s="18">
        <v>6.8140000000000001</v>
      </c>
      <c r="Q9" s="18">
        <v>100</v>
      </c>
      <c r="S9">
        <v>1973</v>
      </c>
      <c r="T9" s="19">
        <v>3.3319999999999999</v>
      </c>
      <c r="W9" s="18">
        <v>1974</v>
      </c>
      <c r="X9" s="18">
        <v>92.33</v>
      </c>
      <c r="Y9" s="18">
        <v>2.31</v>
      </c>
      <c r="Z9" s="18">
        <v>5.35</v>
      </c>
      <c r="AA9" s="18">
        <v>100</v>
      </c>
    </row>
    <row r="10" spans="1:27" x14ac:dyDescent="0.25">
      <c r="A10" s="18">
        <v>2000</v>
      </c>
      <c r="B10" s="18">
        <v>88.7</v>
      </c>
      <c r="C10" s="18">
        <v>3</v>
      </c>
      <c r="D10" s="18">
        <v>8.2899999999999991</v>
      </c>
      <c r="E10" s="18">
        <v>100</v>
      </c>
      <c r="G10">
        <v>1987</v>
      </c>
      <c r="H10">
        <v>87.92</v>
      </c>
      <c r="I10">
        <v>5.1559999999999997</v>
      </c>
      <c r="J10">
        <v>6.9279999999999999</v>
      </c>
      <c r="K10">
        <v>100</v>
      </c>
      <c r="M10" s="18">
        <v>1987</v>
      </c>
      <c r="N10" s="18">
        <v>87.46</v>
      </c>
      <c r="O10" s="18">
        <v>5.7919999999999998</v>
      </c>
      <c r="P10" s="18">
        <v>6.7510000000000003</v>
      </c>
      <c r="Q10" s="18">
        <v>100</v>
      </c>
      <c r="S10">
        <v>1974</v>
      </c>
      <c r="T10" s="19">
        <v>3.63</v>
      </c>
      <c r="W10" s="18">
        <v>1975</v>
      </c>
      <c r="X10" s="18">
        <v>88.89</v>
      </c>
      <c r="Y10" s="18">
        <v>5.53</v>
      </c>
      <c r="Z10" s="18">
        <v>5.58</v>
      </c>
      <c r="AA10" s="18">
        <v>100</v>
      </c>
    </row>
    <row r="11" spans="1:27" x14ac:dyDescent="0.25">
      <c r="A11" s="18">
        <v>2001</v>
      </c>
      <c r="B11" s="18">
        <v>88.16</v>
      </c>
      <c r="C11" s="18">
        <v>3.45</v>
      </c>
      <c r="D11" s="18">
        <v>8.39</v>
      </c>
      <c r="E11" s="18">
        <v>100</v>
      </c>
      <c r="G11">
        <v>1988</v>
      </c>
      <c r="H11">
        <v>88.23</v>
      </c>
      <c r="I11">
        <v>4.6429999999999998</v>
      </c>
      <c r="J11">
        <v>7.125</v>
      </c>
      <c r="K11">
        <v>100</v>
      </c>
      <c r="M11" s="18">
        <v>1988</v>
      </c>
      <c r="N11" s="18">
        <v>88.09</v>
      </c>
      <c r="O11" s="18">
        <v>4.93</v>
      </c>
      <c r="P11" s="18">
        <v>6.9749999999999996</v>
      </c>
      <c r="Q11" s="18">
        <v>100</v>
      </c>
      <c r="S11">
        <v>1975</v>
      </c>
      <c r="T11" s="19">
        <v>3.9089999999999998</v>
      </c>
      <c r="W11" s="18">
        <v>1976</v>
      </c>
      <c r="X11" s="18">
        <v>90.09</v>
      </c>
      <c r="Y11" s="18">
        <v>4</v>
      </c>
      <c r="Z11" s="18">
        <v>5.91</v>
      </c>
      <c r="AA11" s="18">
        <v>100</v>
      </c>
    </row>
    <row r="12" spans="1:27" x14ac:dyDescent="0.25">
      <c r="A12" s="18">
        <v>2002</v>
      </c>
      <c r="B12" s="18">
        <v>86.39</v>
      </c>
      <c r="C12" s="18">
        <v>4.95</v>
      </c>
      <c r="D12" s="18">
        <v>8.66</v>
      </c>
      <c r="E12" s="18">
        <v>100</v>
      </c>
      <c r="G12">
        <v>1989</v>
      </c>
      <c r="H12">
        <v>88.27</v>
      </c>
      <c r="I12">
        <v>4.8929999999999998</v>
      </c>
      <c r="J12">
        <v>6.835</v>
      </c>
      <c r="K12">
        <v>100</v>
      </c>
      <c r="M12" s="18">
        <v>1989</v>
      </c>
      <c r="N12" s="18">
        <v>88.61</v>
      </c>
      <c r="O12" s="18">
        <v>4.5339999999999998</v>
      </c>
      <c r="P12" s="18">
        <v>6.86</v>
      </c>
      <c r="Q12" s="18">
        <v>100</v>
      </c>
      <c r="S12">
        <v>1976</v>
      </c>
      <c r="T12" s="19">
        <v>4.4059999999999997</v>
      </c>
      <c r="W12" s="18">
        <v>1977</v>
      </c>
      <c r="X12" s="18">
        <v>90.35</v>
      </c>
      <c r="Y12" s="18">
        <v>3.77</v>
      </c>
      <c r="Z12" s="18">
        <v>5.88</v>
      </c>
      <c r="AA12" s="18">
        <v>100</v>
      </c>
    </row>
    <row r="13" spans="1:27" x14ac:dyDescent="0.25">
      <c r="A13" s="18">
        <v>2003</v>
      </c>
      <c r="B13" s="18">
        <v>85.48</v>
      </c>
      <c r="C13" s="18">
        <v>5.3</v>
      </c>
      <c r="D13" s="18">
        <v>9.23</v>
      </c>
      <c r="E13" s="18">
        <v>100</v>
      </c>
      <c r="G13">
        <v>1990</v>
      </c>
      <c r="H13">
        <v>88.07</v>
      </c>
      <c r="I13">
        <v>4.6680000000000001</v>
      </c>
      <c r="J13">
        <v>7.2629999999999999</v>
      </c>
      <c r="K13">
        <v>100</v>
      </c>
      <c r="M13" s="18">
        <v>1990</v>
      </c>
      <c r="N13" s="18">
        <v>88.52</v>
      </c>
      <c r="O13" s="18">
        <v>4.468</v>
      </c>
      <c r="P13" s="18">
        <v>7.01</v>
      </c>
      <c r="Q13" s="18">
        <v>100</v>
      </c>
      <c r="S13">
        <v>1977</v>
      </c>
      <c r="T13" s="19">
        <v>4.3230000000000004</v>
      </c>
      <c r="W13" s="18">
        <v>1978</v>
      </c>
      <c r="X13" s="18">
        <v>91.17</v>
      </c>
      <c r="Y13" s="18">
        <v>3.08</v>
      </c>
      <c r="Z13" s="18">
        <v>5.75</v>
      </c>
      <c r="AA13" s="18">
        <v>100</v>
      </c>
    </row>
    <row r="14" spans="1:27" x14ac:dyDescent="0.25">
      <c r="A14" s="18">
        <v>2004</v>
      </c>
      <c r="B14" s="18">
        <v>85.29</v>
      </c>
      <c r="C14" s="18">
        <v>4.9800000000000004</v>
      </c>
      <c r="D14" s="18">
        <v>9.7200000000000006</v>
      </c>
      <c r="E14" s="18">
        <v>100</v>
      </c>
      <c r="G14">
        <v>1991</v>
      </c>
      <c r="H14">
        <v>85.64</v>
      </c>
      <c r="I14">
        <v>6.1630000000000003</v>
      </c>
      <c r="J14">
        <v>8.1929999999999996</v>
      </c>
      <c r="K14">
        <v>100</v>
      </c>
      <c r="M14" s="18">
        <v>1991</v>
      </c>
      <c r="N14" s="18">
        <v>86.34</v>
      </c>
      <c r="O14" s="18">
        <v>6.4729999999999999</v>
      </c>
      <c r="P14" s="18">
        <v>7.1870000000000003</v>
      </c>
      <c r="Q14" s="18">
        <v>100</v>
      </c>
      <c r="S14">
        <v>1978</v>
      </c>
      <c r="T14" s="19">
        <v>4.3559999999999999</v>
      </c>
      <c r="W14" s="18">
        <v>1979</v>
      </c>
      <c r="X14" s="18">
        <v>91.46</v>
      </c>
      <c r="Y14" s="18">
        <v>2.74</v>
      </c>
      <c r="Z14" s="18">
        <v>5.8</v>
      </c>
      <c r="AA14" s="18">
        <v>100</v>
      </c>
    </row>
    <row r="15" spans="1:27" x14ac:dyDescent="0.25">
      <c r="A15" s="18">
        <v>2005</v>
      </c>
      <c r="B15" s="18">
        <v>85.93</v>
      </c>
      <c r="C15" s="18">
        <v>4.32</v>
      </c>
      <c r="D15" s="18">
        <v>9.75</v>
      </c>
      <c r="E15" s="18">
        <v>100</v>
      </c>
      <c r="G15">
        <v>1992</v>
      </c>
      <c r="H15">
        <v>85.69</v>
      </c>
      <c r="I15">
        <v>6.5590000000000002</v>
      </c>
      <c r="J15">
        <v>7.75</v>
      </c>
      <c r="K15">
        <v>100</v>
      </c>
      <c r="M15" s="18">
        <v>1992</v>
      </c>
      <c r="N15" s="18">
        <v>85.55</v>
      </c>
      <c r="O15" s="18">
        <v>7.0670000000000002</v>
      </c>
      <c r="P15" s="18">
        <v>7.3849999999999998</v>
      </c>
      <c r="Q15" s="18">
        <v>100</v>
      </c>
      <c r="S15">
        <v>1979</v>
      </c>
      <c r="T15" s="19">
        <v>4.1289999999999996</v>
      </c>
      <c r="W15" s="18">
        <v>1980</v>
      </c>
      <c r="X15" s="18">
        <v>89.28</v>
      </c>
      <c r="Y15" s="18">
        <v>4.8899999999999997</v>
      </c>
      <c r="Z15" s="18">
        <v>5.82</v>
      </c>
      <c r="AA15" s="18">
        <v>100</v>
      </c>
    </row>
    <row r="16" spans="1:27" x14ac:dyDescent="0.25">
      <c r="A16" s="18">
        <v>2006</v>
      </c>
      <c r="B16" s="18">
        <v>86.71</v>
      </c>
      <c r="C16" s="18">
        <v>3.95</v>
      </c>
      <c r="D16" s="18">
        <v>9.33</v>
      </c>
      <c r="E16" s="18">
        <v>100</v>
      </c>
      <c r="G16">
        <v>1993</v>
      </c>
      <c r="H16">
        <v>85.27</v>
      </c>
      <c r="I16">
        <v>6.6539999999999999</v>
      </c>
      <c r="J16">
        <v>8.0709999999999997</v>
      </c>
      <c r="K16">
        <v>100</v>
      </c>
      <c r="M16" s="18">
        <v>1993</v>
      </c>
      <c r="N16" s="18">
        <v>85.17</v>
      </c>
      <c r="O16" s="18">
        <v>6.9409999999999998</v>
      </c>
      <c r="P16" s="18">
        <v>7.8929999999999998</v>
      </c>
      <c r="Q16" s="18">
        <v>100</v>
      </c>
      <c r="S16">
        <v>1980</v>
      </c>
      <c r="T16" s="19">
        <v>4.2469999999999999</v>
      </c>
      <c r="W16" s="18">
        <v>1981</v>
      </c>
      <c r="X16" s="18">
        <v>89.79</v>
      </c>
      <c r="Y16" s="18">
        <v>4.7300000000000004</v>
      </c>
      <c r="Z16" s="18">
        <v>5.49</v>
      </c>
      <c r="AA16" s="18">
        <v>100</v>
      </c>
    </row>
    <row r="17" spans="1:27" x14ac:dyDescent="0.25">
      <c r="A17" s="18">
        <v>2007</v>
      </c>
      <c r="B17" s="18">
        <v>86.85</v>
      </c>
      <c r="C17" s="18">
        <v>3.8</v>
      </c>
      <c r="D17" s="18">
        <v>9.35</v>
      </c>
      <c r="E17" s="18">
        <v>100</v>
      </c>
      <c r="M17" s="18">
        <v>1994</v>
      </c>
      <c r="N17" s="18">
        <v>86.42</v>
      </c>
      <c r="O17" s="18">
        <v>5.47</v>
      </c>
      <c r="P17" s="18">
        <v>8.1199999999999992</v>
      </c>
      <c r="Q17" s="18">
        <v>100</v>
      </c>
      <c r="S17">
        <v>1981</v>
      </c>
      <c r="T17" s="19">
        <v>4.718</v>
      </c>
      <c r="W17" s="18">
        <v>1982</v>
      </c>
      <c r="X17" s="18">
        <v>87.39</v>
      </c>
      <c r="Y17" s="18">
        <v>6.89</v>
      </c>
      <c r="Z17" s="18">
        <v>5.72</v>
      </c>
      <c r="AA17" s="18">
        <v>100</v>
      </c>
    </row>
    <row r="18" spans="1:27" x14ac:dyDescent="0.25">
      <c r="A18" s="18">
        <v>2008</v>
      </c>
      <c r="B18" s="18">
        <v>86.06</v>
      </c>
      <c r="C18" s="18">
        <v>4.42</v>
      </c>
      <c r="D18" s="18">
        <v>9.52</v>
      </c>
      <c r="E18" s="18">
        <v>100</v>
      </c>
      <c r="M18" s="18">
        <v>1995</v>
      </c>
      <c r="N18" s="18">
        <v>87.4</v>
      </c>
      <c r="O18" s="18">
        <v>4.5</v>
      </c>
      <c r="P18" s="18">
        <v>8.1</v>
      </c>
      <c r="Q18" s="18">
        <v>100</v>
      </c>
      <c r="S18">
        <v>1982</v>
      </c>
      <c r="T18" s="19">
        <v>4.7830000000000004</v>
      </c>
      <c r="W18" s="18">
        <v>1983</v>
      </c>
      <c r="X18" s="18">
        <v>86.01</v>
      </c>
      <c r="Y18" s="18">
        <v>7.9</v>
      </c>
      <c r="Z18" s="18">
        <v>6.08</v>
      </c>
      <c r="AA18" s="18">
        <v>100</v>
      </c>
    </row>
    <row r="19" spans="1:27" x14ac:dyDescent="0.25">
      <c r="A19" s="18">
        <v>2009</v>
      </c>
      <c r="B19" s="18">
        <v>80.97</v>
      </c>
      <c r="C19" s="18">
        <v>8.73</v>
      </c>
      <c r="D19" s="18">
        <v>10.3</v>
      </c>
      <c r="E19" s="18">
        <v>100</v>
      </c>
      <c r="M19" s="18">
        <v>1996</v>
      </c>
      <c r="N19" s="18">
        <v>86.99</v>
      </c>
      <c r="O19" s="18">
        <v>4.76</v>
      </c>
      <c r="P19" s="18">
        <v>8.25</v>
      </c>
      <c r="Q19" s="18">
        <v>100</v>
      </c>
      <c r="S19">
        <v>1983</v>
      </c>
      <c r="T19" s="19">
        <v>5.141</v>
      </c>
      <c r="W19" s="18">
        <v>1984</v>
      </c>
      <c r="X19" s="18">
        <v>88.63</v>
      </c>
      <c r="Y19" s="18">
        <v>5.31</v>
      </c>
      <c r="Z19" s="18">
        <v>6.06</v>
      </c>
      <c r="AA19" s="18">
        <v>100</v>
      </c>
    </row>
    <row r="20" spans="1:27" x14ac:dyDescent="0.25">
      <c r="A20" s="18">
        <v>2010</v>
      </c>
      <c r="B20" s="18">
        <v>79.67</v>
      </c>
      <c r="C20" s="18">
        <v>9.89</v>
      </c>
      <c r="D20" s="18">
        <v>10.45</v>
      </c>
      <c r="E20" s="18">
        <v>100</v>
      </c>
      <c r="M20" s="18">
        <v>1997</v>
      </c>
      <c r="N20" s="18">
        <v>87.71</v>
      </c>
      <c r="O20" s="18">
        <v>4.2300000000000004</v>
      </c>
      <c r="P20" s="18">
        <v>8.06</v>
      </c>
      <c r="Q20" s="18">
        <v>100</v>
      </c>
      <c r="S20">
        <v>1984</v>
      </c>
      <c r="T20" s="19">
        <v>5.4660000000000002</v>
      </c>
      <c r="W20" s="18">
        <v>1985</v>
      </c>
      <c r="X20" s="18">
        <v>89.2</v>
      </c>
      <c r="Y20" s="18">
        <v>4.6900000000000004</v>
      </c>
      <c r="Z20" s="18">
        <v>6.11</v>
      </c>
      <c r="AA20" s="18">
        <v>100</v>
      </c>
    </row>
    <row r="21" spans="1:27" x14ac:dyDescent="0.25">
      <c r="A21" s="18">
        <v>2011</v>
      </c>
      <c r="B21" s="18">
        <v>80.42</v>
      </c>
      <c r="C21" s="18">
        <v>8.1999999999999993</v>
      </c>
      <c r="D21" s="18">
        <v>11.38</v>
      </c>
      <c r="E21" s="18">
        <v>100</v>
      </c>
      <c r="M21" s="18">
        <v>1998</v>
      </c>
      <c r="N21" s="18">
        <v>88.37</v>
      </c>
      <c r="O21" s="18">
        <v>3.75</v>
      </c>
      <c r="P21" s="18">
        <v>7.88</v>
      </c>
      <c r="Q21" s="18">
        <v>100</v>
      </c>
      <c r="S21">
        <v>1985</v>
      </c>
      <c r="T21" s="19">
        <v>5.2469999999999999</v>
      </c>
      <c r="W21" s="18">
        <v>1986</v>
      </c>
      <c r="X21" s="18">
        <v>88.6</v>
      </c>
      <c r="Y21" s="18">
        <v>5.03</v>
      </c>
      <c r="Z21" s="18">
        <v>6.36</v>
      </c>
      <c r="AA21" s="18">
        <v>100</v>
      </c>
    </row>
    <row r="22" spans="1:27" x14ac:dyDescent="0.25">
      <c r="A22" s="18">
        <v>2012</v>
      </c>
      <c r="B22" s="18">
        <v>81.599999999999994</v>
      </c>
      <c r="C22" s="18">
        <v>7.13</v>
      </c>
      <c r="D22" s="18">
        <v>11.27</v>
      </c>
      <c r="E22" s="18">
        <v>100</v>
      </c>
      <c r="M22" s="18">
        <v>1999</v>
      </c>
      <c r="N22" s="18">
        <v>88.54</v>
      </c>
      <c r="O22" s="18">
        <v>3.01</v>
      </c>
      <c r="P22" s="18">
        <v>8.4499999999999993</v>
      </c>
      <c r="Q22" s="18">
        <v>100</v>
      </c>
      <c r="S22">
        <v>1986</v>
      </c>
      <c r="T22" s="19">
        <v>5.3129999999999997</v>
      </c>
      <c r="W22" s="18">
        <v>1987</v>
      </c>
      <c r="X22" s="18">
        <v>89.26</v>
      </c>
      <c r="Y22" s="18">
        <v>4.51</v>
      </c>
      <c r="Z22" s="18">
        <v>6.23</v>
      </c>
      <c r="AA22" s="18">
        <v>100</v>
      </c>
    </row>
    <row r="23" spans="1:27" x14ac:dyDescent="0.25">
      <c r="A23" s="18">
        <v>2013</v>
      </c>
      <c r="B23" s="18">
        <v>82.42</v>
      </c>
      <c r="C23" s="18">
        <v>6.01</v>
      </c>
      <c r="D23" s="18">
        <v>11.56</v>
      </c>
      <c r="E23" s="18">
        <v>100</v>
      </c>
      <c r="M23" s="18">
        <v>2000</v>
      </c>
      <c r="N23" s="18">
        <v>88.7</v>
      </c>
      <c r="O23" s="18">
        <v>3</v>
      </c>
      <c r="P23" s="18">
        <v>8.2899999999999991</v>
      </c>
      <c r="Q23" s="18">
        <v>100</v>
      </c>
      <c r="S23">
        <v>1987</v>
      </c>
      <c r="T23" s="19">
        <v>5.048</v>
      </c>
      <c r="W23" s="18">
        <v>1988</v>
      </c>
      <c r="X23" s="18">
        <v>89.72</v>
      </c>
      <c r="Y23" s="18">
        <v>3.92</v>
      </c>
      <c r="Z23" s="18">
        <v>6.36</v>
      </c>
      <c r="AA23" s="18">
        <v>100</v>
      </c>
    </row>
    <row r="24" spans="1:27" x14ac:dyDescent="0.25">
      <c r="A24" s="18">
        <v>2014</v>
      </c>
      <c r="B24" s="18">
        <v>82.73</v>
      </c>
      <c r="C24" s="18">
        <v>5.41</v>
      </c>
      <c r="D24" s="18">
        <v>11.87</v>
      </c>
      <c r="E24" s="18">
        <v>100</v>
      </c>
      <c r="M24" s="18">
        <v>2001</v>
      </c>
      <c r="N24" s="18">
        <v>88.16</v>
      </c>
      <c r="O24" s="18">
        <v>3.45</v>
      </c>
      <c r="P24" s="18">
        <v>8.39</v>
      </c>
      <c r="Q24" s="18">
        <v>100</v>
      </c>
      <c r="S24">
        <v>1988</v>
      </c>
      <c r="T24" s="19">
        <v>5.4470000000000001</v>
      </c>
      <c r="W24" s="18">
        <v>1989</v>
      </c>
      <c r="X24" s="18">
        <v>90.09</v>
      </c>
      <c r="Y24" s="18">
        <v>3.43</v>
      </c>
      <c r="Z24" s="18">
        <v>6.48</v>
      </c>
      <c r="AA24" s="18">
        <v>100</v>
      </c>
    </row>
    <row r="25" spans="1:27" x14ac:dyDescent="0.25">
      <c r="M25" s="18">
        <v>2002</v>
      </c>
      <c r="N25" s="18">
        <v>86.39</v>
      </c>
      <c r="O25" s="18">
        <v>4.95</v>
      </c>
      <c r="P25" s="18">
        <v>8.66</v>
      </c>
      <c r="Q25" s="18">
        <v>100</v>
      </c>
      <c r="S25">
        <v>1989</v>
      </c>
      <c r="T25" s="19">
        <v>5.4539999999999997</v>
      </c>
    </row>
    <row r="26" spans="1:27" x14ac:dyDescent="0.25">
      <c r="M26" s="18">
        <v>2003</v>
      </c>
      <c r="N26" s="18">
        <v>85.48</v>
      </c>
      <c r="O26" s="18">
        <v>5.3</v>
      </c>
      <c r="P26" s="18">
        <v>9.23</v>
      </c>
      <c r="Q26" s="18">
        <v>100</v>
      </c>
      <c r="S26">
        <v>1990</v>
      </c>
      <c r="T26" s="19">
        <v>5.258</v>
      </c>
      <c r="W26" s="18">
        <v>1991</v>
      </c>
      <c r="X26" s="18">
        <v>87.82</v>
      </c>
      <c r="Y26" s="18">
        <v>5.29</v>
      </c>
      <c r="Z26" s="18">
        <v>6.89</v>
      </c>
      <c r="AA26" s="18">
        <v>100</v>
      </c>
    </row>
    <row r="27" spans="1:27" x14ac:dyDescent="0.25">
      <c r="D27" s="3">
        <f>D24-D4</f>
        <v>3.75</v>
      </c>
      <c r="M27" s="18">
        <v>2004</v>
      </c>
      <c r="N27" s="18">
        <v>85.29</v>
      </c>
      <c r="O27" s="18">
        <v>4.9800000000000004</v>
      </c>
      <c r="P27" s="18">
        <v>9.7200000000000006</v>
      </c>
      <c r="Q27" s="18">
        <v>100</v>
      </c>
      <c r="S27">
        <v>1991</v>
      </c>
      <c r="T27" s="19">
        <v>5.39</v>
      </c>
    </row>
    <row r="28" spans="1:27" x14ac:dyDescent="0.25">
      <c r="M28" s="18">
        <v>2005</v>
      </c>
      <c r="N28" s="18">
        <v>85.93</v>
      </c>
      <c r="O28" s="18">
        <v>4.32</v>
      </c>
      <c r="P28" s="18">
        <v>9.75</v>
      </c>
      <c r="Q28" s="18">
        <v>100</v>
      </c>
      <c r="S28">
        <v>1992</v>
      </c>
      <c r="T28" s="19">
        <v>5.9550000000000001</v>
      </c>
      <c r="W28" s="18">
        <v>1993</v>
      </c>
      <c r="X28" s="18">
        <v>87.55</v>
      </c>
      <c r="Y28" s="18">
        <v>5.18</v>
      </c>
      <c r="Z28" s="18">
        <v>7.27</v>
      </c>
      <c r="AA28" s="18">
        <v>100</v>
      </c>
    </row>
    <row r="29" spans="1:27" x14ac:dyDescent="0.25">
      <c r="M29" s="18">
        <v>2006</v>
      </c>
      <c r="N29" s="18">
        <v>86.71</v>
      </c>
      <c r="O29" s="18">
        <v>3.95</v>
      </c>
      <c r="P29" s="18">
        <v>9.33</v>
      </c>
      <c r="Q29" s="18">
        <v>100</v>
      </c>
      <c r="S29">
        <v>1993</v>
      </c>
      <c r="T29" s="19">
        <v>6.4260000000000002</v>
      </c>
    </row>
    <row r="30" spans="1:27" x14ac:dyDescent="0.25">
      <c r="M30" s="18">
        <v>2007</v>
      </c>
      <c r="N30" s="18">
        <v>86.85</v>
      </c>
      <c r="O30" s="18">
        <v>3.8</v>
      </c>
      <c r="P30" s="18">
        <v>9.35</v>
      </c>
      <c r="Q30" s="18">
        <v>100</v>
      </c>
      <c r="S30">
        <v>1994</v>
      </c>
      <c r="T30" s="19">
        <v>6.8419999999999996</v>
      </c>
    </row>
    <row r="31" spans="1:27" x14ac:dyDescent="0.25">
      <c r="M31" s="18">
        <v>2008</v>
      </c>
      <c r="N31" s="18">
        <v>86.06</v>
      </c>
      <c r="O31" s="18">
        <v>4.42</v>
      </c>
      <c r="P31" s="18">
        <v>9.52</v>
      </c>
      <c r="Q31" s="18">
        <v>100</v>
      </c>
      <c r="S31">
        <v>1995</v>
      </c>
      <c r="T31" s="19">
        <v>7.016</v>
      </c>
    </row>
    <row r="32" spans="1:27" x14ac:dyDescent="0.25">
      <c r="M32" s="18">
        <v>2009</v>
      </c>
      <c r="N32" s="18">
        <v>80.97</v>
      </c>
      <c r="O32" s="18">
        <v>8.73</v>
      </c>
      <c r="P32" s="18">
        <v>10.3</v>
      </c>
      <c r="Q32" s="18">
        <v>100</v>
      </c>
      <c r="S32">
        <v>1996</v>
      </c>
      <c r="T32" s="19">
        <v>7.03</v>
      </c>
    </row>
    <row r="33" spans="13:20" x14ac:dyDescent="0.25">
      <c r="M33" s="18">
        <v>2010</v>
      </c>
      <c r="N33" s="18">
        <v>79.67</v>
      </c>
      <c r="O33" s="18">
        <v>9.89</v>
      </c>
      <c r="P33" s="18">
        <v>10.45</v>
      </c>
      <c r="Q33" s="18">
        <v>100</v>
      </c>
      <c r="S33">
        <v>1997</v>
      </c>
      <c r="T33" s="19">
        <v>7.0780000000000003</v>
      </c>
    </row>
    <row r="34" spans="13:20" x14ac:dyDescent="0.25">
      <c r="M34" s="18">
        <v>2011</v>
      </c>
      <c r="N34" s="18">
        <v>80.42</v>
      </c>
      <c r="O34" s="18">
        <v>8.1999999999999993</v>
      </c>
      <c r="P34" s="18">
        <v>11.38</v>
      </c>
      <c r="Q34" s="18">
        <v>100</v>
      </c>
      <c r="S34">
        <v>1998</v>
      </c>
      <c r="T34" s="19">
        <v>6.8449999999999998</v>
      </c>
    </row>
    <row r="35" spans="13:20" x14ac:dyDescent="0.25">
      <c r="M35" s="18">
        <v>2012</v>
      </c>
      <c r="N35" s="18">
        <v>81.599999999999994</v>
      </c>
      <c r="O35" s="18">
        <v>7.13</v>
      </c>
      <c r="P35" s="18">
        <v>11.27</v>
      </c>
      <c r="Q35" s="18">
        <v>100</v>
      </c>
      <c r="S35">
        <v>1999</v>
      </c>
      <c r="T35" s="19">
        <v>7.2590000000000003</v>
      </c>
    </row>
    <row r="36" spans="13:20" x14ac:dyDescent="0.25">
      <c r="M36" s="18">
        <v>2013</v>
      </c>
      <c r="N36" s="18">
        <v>82.42</v>
      </c>
      <c r="O36" s="18">
        <v>6.01</v>
      </c>
      <c r="P36" s="18">
        <v>11.56</v>
      </c>
      <c r="Q36" s="18">
        <v>100</v>
      </c>
      <c r="S36">
        <v>2000</v>
      </c>
      <c r="T36" s="19">
        <v>7.0780000000000003</v>
      </c>
    </row>
    <row r="37" spans="13:20" x14ac:dyDescent="0.25">
      <c r="M37" s="18">
        <v>2014</v>
      </c>
      <c r="N37" s="18">
        <v>82.73</v>
      </c>
      <c r="O37" s="18">
        <v>5.41</v>
      </c>
      <c r="P37" s="18">
        <v>11.87</v>
      </c>
      <c r="Q37" s="18">
        <v>100</v>
      </c>
      <c r="S37">
        <v>2001</v>
      </c>
      <c r="T37" s="19">
        <v>7.2359999999999998</v>
      </c>
    </row>
    <row r="38" spans="13:20" x14ac:dyDescent="0.25">
      <c r="S38">
        <v>2002</v>
      </c>
      <c r="T38" s="19">
        <v>7.7519999999999998</v>
      </c>
    </row>
    <row r="39" spans="13:20" x14ac:dyDescent="0.25">
      <c r="S39">
        <v>2003</v>
      </c>
      <c r="T39" s="19">
        <v>8.1419999999999995</v>
      </c>
    </row>
    <row r="40" spans="13:20" x14ac:dyDescent="0.25">
      <c r="S40">
        <v>2004</v>
      </c>
      <c r="T40" s="19">
        <v>8.9990000000000006</v>
      </c>
    </row>
    <row r="41" spans="13:20" x14ac:dyDescent="0.25">
      <c r="S41">
        <v>2005</v>
      </c>
      <c r="T41" s="19">
        <v>9.2200000000000006</v>
      </c>
    </row>
    <row r="42" spans="13:20" x14ac:dyDescent="0.25">
      <c r="S42">
        <v>2006</v>
      </c>
      <c r="T42" s="19">
        <v>8.8010000000000002</v>
      </c>
    </row>
    <row r="43" spans="13:20" x14ac:dyDescent="0.25">
      <c r="S43">
        <v>2007</v>
      </c>
      <c r="T43" s="19">
        <v>8.7579999999999991</v>
      </c>
    </row>
    <row r="44" spans="13:20" x14ac:dyDescent="0.25">
      <c r="S44">
        <v>2008</v>
      </c>
      <c r="T44" s="19">
        <v>9.1120000000000001</v>
      </c>
    </row>
    <row r="45" spans="13:20" x14ac:dyDescent="0.25">
      <c r="S45">
        <v>2009</v>
      </c>
      <c r="T45" s="19">
        <v>9.2989999999999995</v>
      </c>
    </row>
    <row r="46" spans="13:20" x14ac:dyDescent="0.25">
      <c r="S46">
        <v>2010</v>
      </c>
      <c r="T46" s="19">
        <v>9.8539999999999992</v>
      </c>
    </row>
    <row r="47" spans="13:20" x14ac:dyDescent="0.25">
      <c r="S47">
        <v>2011</v>
      </c>
      <c r="T47" s="19">
        <v>10.71</v>
      </c>
    </row>
    <row r="48" spans="13:20" x14ac:dyDescent="0.25">
      <c r="S48">
        <v>2012</v>
      </c>
      <c r="T48" s="19">
        <v>11.16</v>
      </c>
    </row>
    <row r="49" spans="19:22" x14ac:dyDescent="0.25">
      <c r="S49">
        <v>2013</v>
      </c>
      <c r="T49" s="19">
        <v>10.8</v>
      </c>
    </row>
    <row r="50" spans="19:22" x14ac:dyDescent="0.25">
      <c r="S50">
        <v>2014</v>
      </c>
      <c r="T50" s="19">
        <v>11.48</v>
      </c>
    </row>
    <row r="54" spans="19:22" x14ac:dyDescent="0.25">
      <c r="S54" s="19"/>
      <c r="T54" s="19"/>
      <c r="U54" s="19"/>
      <c r="V54" s="19"/>
    </row>
    <row r="55" spans="19:22" x14ac:dyDescent="0.25">
      <c r="S55" s="19"/>
      <c r="T55" s="19"/>
      <c r="U55" s="19"/>
      <c r="V55" s="19"/>
    </row>
    <row r="56" spans="19:22" x14ac:dyDescent="0.25">
      <c r="S56" s="19"/>
      <c r="T56" s="19"/>
      <c r="U56" s="19"/>
      <c r="V56" s="19"/>
    </row>
    <row r="57" spans="19:22" x14ac:dyDescent="0.25">
      <c r="S57" s="19"/>
      <c r="T57" s="19"/>
      <c r="U57" s="19"/>
      <c r="V57" s="19"/>
    </row>
    <row r="58" spans="19:22" x14ac:dyDescent="0.25">
      <c r="S58" s="19"/>
      <c r="T58" s="19"/>
      <c r="U58" s="19"/>
      <c r="V58" s="19"/>
    </row>
    <row r="59" spans="19:22" x14ac:dyDescent="0.25">
      <c r="S59" s="19"/>
      <c r="T59" s="19"/>
      <c r="U59" s="19"/>
      <c r="V59" s="19"/>
    </row>
    <row r="60" spans="19:22" x14ac:dyDescent="0.25">
      <c r="S60" s="19"/>
      <c r="T60" s="19"/>
      <c r="U60" s="19"/>
      <c r="V60" s="19"/>
    </row>
    <row r="61" spans="19:22" x14ac:dyDescent="0.25">
      <c r="S61" s="19"/>
      <c r="T61" s="19"/>
      <c r="U61" s="19"/>
      <c r="V61" s="19"/>
    </row>
    <row r="62" spans="19:22" x14ac:dyDescent="0.25">
      <c r="S62" s="19"/>
      <c r="T62" s="19"/>
      <c r="U62" s="19"/>
      <c r="V62" s="19"/>
    </row>
    <row r="63" spans="19:22" x14ac:dyDescent="0.25">
      <c r="S63" s="19"/>
      <c r="T63" s="19"/>
      <c r="U63" s="19"/>
      <c r="V63" s="19"/>
    </row>
    <row r="64" spans="19:22" x14ac:dyDescent="0.25">
      <c r="S64" s="19"/>
      <c r="T64" s="19"/>
      <c r="U64" s="19"/>
      <c r="V64" s="19"/>
    </row>
    <row r="65" spans="19:22" x14ac:dyDescent="0.25">
      <c r="S65" s="19"/>
      <c r="T65" s="19"/>
      <c r="U65" s="19"/>
      <c r="V65" s="19"/>
    </row>
    <row r="66" spans="19:22" x14ac:dyDescent="0.25">
      <c r="S66" s="19"/>
      <c r="T66" s="19"/>
      <c r="U66" s="19"/>
      <c r="V66" s="19"/>
    </row>
    <row r="67" spans="19:22" x14ac:dyDescent="0.25">
      <c r="S67" s="19"/>
      <c r="T67" s="19"/>
      <c r="U67" s="19"/>
      <c r="V67" s="19"/>
    </row>
    <row r="68" spans="19:22" x14ac:dyDescent="0.25">
      <c r="S68" s="19"/>
      <c r="T68" s="19"/>
      <c r="U68" s="19"/>
      <c r="V68" s="19"/>
    </row>
    <row r="69" spans="19:22" x14ac:dyDescent="0.25">
      <c r="S69" s="19"/>
      <c r="T69" s="19"/>
      <c r="U69" s="19"/>
      <c r="V69" s="19"/>
    </row>
    <row r="70" spans="19:22" x14ac:dyDescent="0.25">
      <c r="S70" s="19"/>
      <c r="T70" s="19"/>
      <c r="U70" s="19"/>
      <c r="V70" s="19"/>
    </row>
    <row r="71" spans="19:22" x14ac:dyDescent="0.25">
      <c r="S71" s="19"/>
      <c r="T71" s="19"/>
      <c r="U71" s="19"/>
      <c r="V71" s="19"/>
    </row>
    <row r="72" spans="19:22" x14ac:dyDescent="0.25">
      <c r="S72" s="19"/>
      <c r="T72" s="19"/>
      <c r="U72" s="19"/>
      <c r="V72" s="19"/>
    </row>
    <row r="73" spans="19:22" x14ac:dyDescent="0.25">
      <c r="S73" s="19"/>
      <c r="T73" s="19"/>
      <c r="U73" s="19"/>
      <c r="V73" s="19"/>
    </row>
    <row r="74" spans="19:22" x14ac:dyDescent="0.25">
      <c r="S74" s="19"/>
      <c r="T74" s="19"/>
      <c r="U74" s="19"/>
      <c r="V74" s="19"/>
    </row>
    <row r="75" spans="19:22" x14ac:dyDescent="0.25">
      <c r="S75" s="19"/>
      <c r="T75" s="19"/>
      <c r="U75" s="19"/>
      <c r="V75" s="19"/>
    </row>
    <row r="76" spans="19:22" x14ac:dyDescent="0.25">
      <c r="S76" s="19"/>
      <c r="T76" s="19"/>
      <c r="U76" s="19"/>
      <c r="V76" s="19"/>
    </row>
    <row r="77" spans="19:22" x14ac:dyDescent="0.25">
      <c r="S77" s="19"/>
      <c r="T77" s="19"/>
      <c r="U77" s="19"/>
      <c r="V77" s="19"/>
    </row>
    <row r="78" spans="19:22" x14ac:dyDescent="0.25">
      <c r="S78" s="19"/>
      <c r="T78" s="19"/>
      <c r="U78" s="19"/>
      <c r="V78" s="19"/>
    </row>
    <row r="79" spans="19:22" x14ac:dyDescent="0.25">
      <c r="S79" s="19"/>
      <c r="T79" s="19"/>
      <c r="U79" s="19"/>
      <c r="V79" s="19"/>
    </row>
    <row r="80" spans="19:22" x14ac:dyDescent="0.25">
      <c r="S80" s="19"/>
      <c r="T80" s="19"/>
      <c r="U80" s="19"/>
      <c r="V80" s="19"/>
    </row>
    <row r="81" spans="19:22" x14ac:dyDescent="0.25">
      <c r="S81" s="19"/>
      <c r="T81" s="19"/>
      <c r="U81" s="19"/>
      <c r="V81" s="19"/>
    </row>
    <row r="82" spans="19:22" x14ac:dyDescent="0.25">
      <c r="S82" s="19"/>
      <c r="T82" s="19"/>
      <c r="U82" s="19"/>
      <c r="V82" s="19"/>
    </row>
    <row r="83" spans="19:22" x14ac:dyDescent="0.25">
      <c r="S83" s="19"/>
      <c r="T83" s="19"/>
      <c r="U83" s="19"/>
      <c r="V83" s="19"/>
    </row>
    <row r="84" spans="19:22" x14ac:dyDescent="0.25">
      <c r="S84" s="19"/>
      <c r="T84" s="19"/>
      <c r="U84" s="19"/>
      <c r="V84" s="19"/>
    </row>
    <row r="85" spans="19:22" x14ac:dyDescent="0.25">
      <c r="S85" s="19"/>
      <c r="T85" s="19"/>
      <c r="U85" s="19"/>
      <c r="V85" s="19"/>
    </row>
    <row r="86" spans="19:22" x14ac:dyDescent="0.25">
      <c r="S86" s="19"/>
      <c r="T86" s="19"/>
      <c r="U86" s="19"/>
      <c r="V86" s="19"/>
    </row>
    <row r="87" spans="19:22" x14ac:dyDescent="0.25">
      <c r="S87" s="19"/>
      <c r="T87" s="19"/>
      <c r="U87" s="19"/>
      <c r="V87" s="19"/>
    </row>
    <row r="88" spans="19:22" x14ac:dyDescent="0.25">
      <c r="S88" s="19"/>
      <c r="T88" s="19"/>
      <c r="U88" s="19"/>
      <c r="V88" s="19"/>
    </row>
    <row r="89" spans="19:22" x14ac:dyDescent="0.25">
      <c r="S89" s="19"/>
      <c r="T89" s="19"/>
      <c r="U89" s="19"/>
      <c r="V89" s="19"/>
    </row>
    <row r="90" spans="19:22" x14ac:dyDescent="0.25">
      <c r="S90" s="19"/>
      <c r="T90" s="19"/>
      <c r="U90" s="19"/>
      <c r="V90" s="19"/>
    </row>
    <row r="91" spans="19:22" x14ac:dyDescent="0.25">
      <c r="S91" s="19"/>
      <c r="T91" s="19"/>
      <c r="U91" s="19"/>
      <c r="V91" s="19"/>
    </row>
    <row r="92" spans="19:22" x14ac:dyDescent="0.25">
      <c r="S92" s="19"/>
      <c r="T92" s="19"/>
      <c r="U92" s="19"/>
      <c r="V92" s="19"/>
    </row>
    <row r="93" spans="19:22" x14ac:dyDescent="0.25">
      <c r="S93" s="19"/>
      <c r="T93" s="19"/>
      <c r="U93" s="19"/>
      <c r="V93" s="19"/>
    </row>
    <row r="94" spans="19:22" x14ac:dyDescent="0.25">
      <c r="S94" s="19"/>
      <c r="T94" s="19"/>
      <c r="U94" s="19"/>
      <c r="V94" s="19"/>
    </row>
    <row r="95" spans="19:22" x14ac:dyDescent="0.25">
      <c r="S95" s="19"/>
      <c r="T95" s="19"/>
      <c r="U95" s="19"/>
      <c r="V95" s="19"/>
    </row>
    <row r="96" spans="19:22" x14ac:dyDescent="0.25">
      <c r="S96" s="19"/>
      <c r="T96" s="19"/>
      <c r="U96" s="19"/>
      <c r="V96" s="19"/>
    </row>
    <row r="97" spans="19:22" x14ac:dyDescent="0.25">
      <c r="S97" s="19"/>
      <c r="T97" s="19"/>
      <c r="U97" s="19"/>
      <c r="V97" s="19"/>
    </row>
    <row r="98" spans="19:22" x14ac:dyDescent="0.25">
      <c r="S98" s="19"/>
      <c r="T98" s="19"/>
      <c r="U98" s="19"/>
      <c r="V98" s="19"/>
    </row>
    <row r="99" spans="19:22" x14ac:dyDescent="0.25">
      <c r="S99" s="19"/>
      <c r="T99" s="19"/>
      <c r="U99" s="19"/>
      <c r="V99" s="19"/>
    </row>
    <row r="100" spans="19:22" x14ac:dyDescent="0.25">
      <c r="S100" s="19"/>
      <c r="T100" s="19"/>
      <c r="U100" s="19"/>
      <c r="V100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topLeftCell="A40" workbookViewId="0">
      <selection activeCell="B29" sqref="B29"/>
    </sheetView>
  </sheetViews>
  <sheetFormatPr defaultRowHeight="15" x14ac:dyDescent="0.25"/>
  <sheetData>
    <row r="2" spans="1:19" x14ac:dyDescent="0.25">
      <c r="B2" t="s">
        <v>77</v>
      </c>
    </row>
    <row r="3" spans="1:19" x14ac:dyDescent="0.25">
      <c r="B3" t="s">
        <v>78</v>
      </c>
      <c r="C3" t="s">
        <v>51</v>
      </c>
      <c r="D3" t="s">
        <v>79</v>
      </c>
      <c r="E3" t="s">
        <v>53</v>
      </c>
      <c r="F3" t="s">
        <v>80</v>
      </c>
      <c r="G3" t="s">
        <v>55</v>
      </c>
      <c r="J3" t="s">
        <v>78</v>
      </c>
      <c r="K3" t="s">
        <v>51</v>
      </c>
      <c r="L3" t="s">
        <v>79</v>
      </c>
      <c r="M3" t="s">
        <v>53</v>
      </c>
      <c r="N3" t="s">
        <v>80</v>
      </c>
      <c r="O3" t="s">
        <v>55</v>
      </c>
      <c r="Q3" t="s">
        <v>81</v>
      </c>
      <c r="R3" t="s">
        <v>82</v>
      </c>
      <c r="S3" t="s">
        <v>83</v>
      </c>
    </row>
    <row r="4" spans="1:19" x14ac:dyDescent="0.25">
      <c r="A4">
        <v>1968</v>
      </c>
      <c r="B4" s="19">
        <v>73.78</v>
      </c>
      <c r="C4" s="19">
        <v>8.1950000000000003</v>
      </c>
      <c r="D4" s="19">
        <v>7.9710000000000001</v>
      </c>
      <c r="E4" s="19">
        <v>1.3180000000000001</v>
      </c>
      <c r="F4" s="19">
        <v>1.38</v>
      </c>
      <c r="G4" s="19">
        <v>7.3579999999999997</v>
      </c>
      <c r="H4" s="19">
        <v>100</v>
      </c>
      <c r="J4" s="3">
        <f>0.01*B4*'LF status'!$T4</f>
        <v>1.5921723999999999</v>
      </c>
      <c r="K4" s="3">
        <f>0.01*C4*'LF status'!$T4</f>
        <v>0.17684810000000001</v>
      </c>
      <c r="L4" s="3">
        <f>0.01*D4*'LF status'!$T4</f>
        <v>0.17201417999999999</v>
      </c>
      <c r="M4" s="3">
        <f>0.01*E4*'LF status'!$T4</f>
        <v>2.8442439999999999E-2</v>
      </c>
      <c r="N4" s="3">
        <f>0.01*F4*'LF status'!$T4</f>
        <v>2.9780399999999999E-2</v>
      </c>
      <c r="O4" s="3">
        <f>0.01*G4*'LF status'!$T4</f>
        <v>0.15878563999999998</v>
      </c>
      <c r="Q4">
        <f t="shared" ref="Q4:Q11" si="0">B4+C4</f>
        <v>81.974999999999994</v>
      </c>
      <c r="R4">
        <f t="shared" ref="R4:R11" si="1">D4+E4</f>
        <v>9.2889999999999997</v>
      </c>
      <c r="S4">
        <f t="shared" ref="S4:S11" si="2">F4+G4</f>
        <v>8.7379999999999995</v>
      </c>
    </row>
    <row r="5" spans="1:19" x14ac:dyDescent="0.25">
      <c r="A5">
        <v>1969</v>
      </c>
      <c r="B5" s="19">
        <v>73.31</v>
      </c>
      <c r="C5" s="19">
        <v>7.1779999999999999</v>
      </c>
      <c r="D5" s="19">
        <v>8.1329999999999991</v>
      </c>
      <c r="E5" s="19">
        <v>2.4129999999999998</v>
      </c>
      <c r="F5" s="19">
        <v>1.752</v>
      </c>
      <c r="G5" s="19">
        <v>7.21</v>
      </c>
      <c r="H5" s="19">
        <v>100</v>
      </c>
      <c r="J5" s="3">
        <f>0.01*B5*'LF status'!$T5</f>
        <v>1.8122232000000003</v>
      </c>
      <c r="K5" s="3">
        <f>0.01*C5*'LF status'!$T5</f>
        <v>0.17744015999999999</v>
      </c>
      <c r="L5" s="3">
        <f>0.01*D5*'LF status'!$T5</f>
        <v>0.20104775999999999</v>
      </c>
      <c r="M5" s="3">
        <f>0.01*E5*'LF status'!$T5</f>
        <v>5.9649359999999998E-2</v>
      </c>
      <c r="N5" s="3">
        <f>0.01*F5*'LF status'!$T5</f>
        <v>4.3309440000000005E-2</v>
      </c>
      <c r="O5" s="3">
        <f>0.01*G5*'LF status'!$T5</f>
        <v>0.17823119999999998</v>
      </c>
      <c r="Q5">
        <f t="shared" si="0"/>
        <v>80.488</v>
      </c>
      <c r="R5">
        <f t="shared" si="1"/>
        <v>10.545999999999999</v>
      </c>
      <c r="S5">
        <f t="shared" si="2"/>
        <v>8.9619999999999997</v>
      </c>
    </row>
    <row r="6" spans="1:19" x14ac:dyDescent="0.25">
      <c r="A6">
        <v>1970</v>
      </c>
      <c r="B6" s="19">
        <v>75.27</v>
      </c>
      <c r="C6" s="19">
        <v>6.3049999999999997</v>
      </c>
      <c r="D6" s="19">
        <v>9.94</v>
      </c>
      <c r="E6" s="19">
        <v>0</v>
      </c>
      <c r="F6" s="19">
        <v>1.456</v>
      </c>
      <c r="G6" s="19">
        <v>7.032</v>
      </c>
      <c r="H6" s="19">
        <v>100</v>
      </c>
      <c r="J6" s="3">
        <f>0.01*B6*'LF status'!$T6</f>
        <v>1.9773428999999996</v>
      </c>
      <c r="K6" s="3">
        <f>0.01*C6*'LF status'!$T6</f>
        <v>0.16563234999999998</v>
      </c>
      <c r="L6" s="3">
        <f>0.01*D6*'LF status'!$T6</f>
        <v>0.26112379999999996</v>
      </c>
      <c r="M6" s="3">
        <f>0.01*E6*'LF status'!$T6</f>
        <v>0</v>
      </c>
      <c r="N6" s="3">
        <f>0.01*F6*'LF status'!$T6</f>
        <v>3.8249119999999998E-2</v>
      </c>
      <c r="O6" s="3">
        <f>0.01*G6*'LF status'!$T6</f>
        <v>0.18473064</v>
      </c>
      <c r="Q6">
        <f t="shared" si="0"/>
        <v>81.574999999999989</v>
      </c>
      <c r="R6">
        <f t="shared" si="1"/>
        <v>9.94</v>
      </c>
      <c r="S6">
        <f t="shared" si="2"/>
        <v>8.4879999999999995</v>
      </c>
    </row>
    <row r="7" spans="1:19" x14ac:dyDescent="0.25">
      <c r="A7">
        <v>1971</v>
      </c>
      <c r="B7" s="19">
        <v>68.8</v>
      </c>
      <c r="C7" s="19">
        <v>6.6159999999999997</v>
      </c>
      <c r="D7" s="19">
        <v>11.24</v>
      </c>
      <c r="E7" s="19">
        <v>0</v>
      </c>
      <c r="F7" s="19">
        <v>2.4220000000000002</v>
      </c>
      <c r="G7" s="19">
        <v>10.92</v>
      </c>
      <c r="H7" s="19">
        <v>100</v>
      </c>
      <c r="J7" s="3">
        <f>0.01*B7*'LF status'!$T7</f>
        <v>2.0289119999999996</v>
      </c>
      <c r="K7" s="3">
        <f>0.01*C7*'LF status'!$T7</f>
        <v>0.19510583999999997</v>
      </c>
      <c r="L7" s="3">
        <f>0.01*D7*'LF status'!$T7</f>
        <v>0.33146759999999997</v>
      </c>
      <c r="M7" s="3">
        <f>0.01*E7*'LF status'!$T7</f>
        <v>0</v>
      </c>
      <c r="N7" s="3">
        <f>0.01*F7*'LF status'!$T7</f>
        <v>7.1424780000000007E-2</v>
      </c>
      <c r="O7" s="3">
        <f>0.01*G7*'LF status'!$T7</f>
        <v>0.32203080000000001</v>
      </c>
      <c r="Q7">
        <f t="shared" si="0"/>
        <v>75.415999999999997</v>
      </c>
      <c r="R7">
        <f t="shared" si="1"/>
        <v>11.24</v>
      </c>
      <c r="S7">
        <f t="shared" si="2"/>
        <v>13.342000000000001</v>
      </c>
    </row>
    <row r="8" spans="1:19" x14ac:dyDescent="0.25">
      <c r="A8">
        <v>1972</v>
      </c>
      <c r="B8" s="19">
        <v>72.069999999999993</v>
      </c>
      <c r="C8" s="19">
        <v>5.8929999999999998</v>
      </c>
      <c r="D8" s="19">
        <v>9.9149999999999991</v>
      </c>
      <c r="E8" s="19">
        <v>0</v>
      </c>
      <c r="F8" s="19">
        <v>1.544</v>
      </c>
      <c r="G8" s="19">
        <v>10.58</v>
      </c>
      <c r="H8" s="19">
        <v>100</v>
      </c>
      <c r="J8" s="3">
        <f>0.01*B8*'LF status'!$T8</f>
        <v>2.3494819999999996</v>
      </c>
      <c r="K8" s="3">
        <f>0.01*C8*'LF status'!$T8</f>
        <v>0.19211179999999997</v>
      </c>
      <c r="L8" s="3">
        <f>0.01*D8*'LF status'!$T8</f>
        <v>0.32322899999999993</v>
      </c>
      <c r="M8" s="3">
        <f>0.01*E8*'LF status'!$T8</f>
        <v>0</v>
      </c>
      <c r="N8" s="3">
        <f>0.01*F8*'LF status'!$T8</f>
        <v>5.0334400000000001E-2</v>
      </c>
      <c r="O8" s="3">
        <f>0.01*G8*'LF status'!$T8</f>
        <v>0.34490799999999999</v>
      </c>
      <c r="Q8">
        <f t="shared" si="0"/>
        <v>77.962999999999994</v>
      </c>
      <c r="R8">
        <f t="shared" si="1"/>
        <v>9.9149999999999991</v>
      </c>
      <c r="S8">
        <f t="shared" si="2"/>
        <v>12.124000000000001</v>
      </c>
    </row>
    <row r="9" spans="1:19" x14ac:dyDescent="0.25">
      <c r="A9">
        <v>1973</v>
      </c>
      <c r="B9" s="19">
        <v>68.989999999999995</v>
      </c>
      <c r="C9" s="19">
        <v>6.8630000000000004</v>
      </c>
      <c r="D9" s="19">
        <v>13.06</v>
      </c>
      <c r="E9" s="19">
        <v>0</v>
      </c>
      <c r="F9" s="19">
        <v>1.8919999999999999</v>
      </c>
      <c r="G9" s="19">
        <v>9.1910000000000007</v>
      </c>
      <c r="H9" s="19">
        <v>100</v>
      </c>
      <c r="J9" s="3">
        <f>0.01*B9*'LF status'!$T9</f>
        <v>2.2987467999999995</v>
      </c>
      <c r="K9" s="3">
        <f>0.01*C9*'LF status'!$T9</f>
        <v>0.22867516000000002</v>
      </c>
      <c r="L9" s="3">
        <f>0.01*D9*'LF status'!$T9</f>
        <v>0.43515919999999997</v>
      </c>
      <c r="M9" s="3">
        <f>0.01*E9*'LF status'!$T9</f>
        <v>0</v>
      </c>
      <c r="N9" s="3">
        <f>0.01*F9*'LF status'!$T9</f>
        <v>6.304143999999999E-2</v>
      </c>
      <c r="O9" s="3">
        <f>0.01*G9*'LF status'!$T9</f>
        <v>0.30624412000000001</v>
      </c>
      <c r="Q9">
        <f t="shared" si="0"/>
        <v>75.852999999999994</v>
      </c>
      <c r="R9">
        <f t="shared" si="1"/>
        <v>13.06</v>
      </c>
      <c r="S9">
        <f t="shared" si="2"/>
        <v>11.083</v>
      </c>
    </row>
    <row r="10" spans="1:19" x14ac:dyDescent="0.25">
      <c r="A10">
        <v>1974</v>
      </c>
      <c r="B10" s="19">
        <v>72.98</v>
      </c>
      <c r="C10" s="19">
        <v>7.1890000000000001</v>
      </c>
      <c r="D10" s="19">
        <v>10.44</v>
      </c>
      <c r="E10" s="19">
        <v>0</v>
      </c>
      <c r="F10" s="19">
        <v>2.08</v>
      </c>
      <c r="G10" s="19">
        <v>7.3070000000000004</v>
      </c>
      <c r="H10" s="19">
        <v>100</v>
      </c>
      <c r="J10" s="3">
        <f>0.01*B10*'LF status'!$T10</f>
        <v>2.6491739999999999</v>
      </c>
      <c r="K10" s="3">
        <f>0.01*C10*'LF status'!$T10</f>
        <v>0.26096069999999999</v>
      </c>
      <c r="L10" s="3">
        <f>0.01*D10*'LF status'!$T10</f>
        <v>0.37897199999999998</v>
      </c>
      <c r="M10" s="3">
        <f>0.01*E10*'LF status'!$T10</f>
        <v>0</v>
      </c>
      <c r="N10" s="3">
        <f>0.01*F10*'LF status'!$T10</f>
        <v>7.5504000000000002E-2</v>
      </c>
      <c r="O10" s="3">
        <f>0.01*G10*'LF status'!$T10</f>
        <v>0.26524410000000004</v>
      </c>
      <c r="Q10">
        <f t="shared" si="0"/>
        <v>80.169000000000011</v>
      </c>
      <c r="R10">
        <f t="shared" si="1"/>
        <v>10.44</v>
      </c>
      <c r="S10">
        <f t="shared" si="2"/>
        <v>9.3870000000000005</v>
      </c>
    </row>
    <row r="11" spans="1:19" x14ac:dyDescent="0.25">
      <c r="A11">
        <v>1975</v>
      </c>
      <c r="B11" s="19">
        <v>76.84</v>
      </c>
      <c r="C11" s="19">
        <v>6.9969999999999999</v>
      </c>
      <c r="D11" s="19">
        <v>9.4030000000000005</v>
      </c>
      <c r="E11" s="19">
        <v>0</v>
      </c>
      <c r="F11" s="19">
        <v>2.1240000000000001</v>
      </c>
      <c r="G11" s="19">
        <v>4.6369999999999996</v>
      </c>
      <c r="H11" s="19">
        <v>100</v>
      </c>
      <c r="J11" s="3">
        <f>0.01*B11*'LF status'!$T11</f>
        <v>3.0036756000000002</v>
      </c>
      <c r="K11" s="3">
        <f>0.01*C11*'LF status'!$T11</f>
        <v>0.27351272999999998</v>
      </c>
      <c r="L11" s="3">
        <f>0.01*D11*'LF status'!$T11</f>
        <v>0.36756327</v>
      </c>
      <c r="M11" s="3">
        <f>0.01*E11*'LF status'!$T11</f>
        <v>0</v>
      </c>
      <c r="N11" s="3">
        <f>0.01*F11*'LF status'!$T11</f>
        <v>8.3027160000000003E-2</v>
      </c>
      <c r="O11" s="3">
        <f>0.01*G11*'LF status'!$T11</f>
        <v>0.18126032999999997</v>
      </c>
      <c r="Q11">
        <f t="shared" si="0"/>
        <v>83.837000000000003</v>
      </c>
      <c r="R11">
        <f t="shared" si="1"/>
        <v>9.4030000000000005</v>
      </c>
      <c r="S11">
        <f t="shared" si="2"/>
        <v>6.7609999999999992</v>
      </c>
    </row>
    <row r="12" spans="1:19" x14ac:dyDescent="0.25">
      <c r="A12">
        <v>1976</v>
      </c>
      <c r="B12" s="19">
        <v>74.510000000000005</v>
      </c>
      <c r="C12" s="19">
        <v>5.8159999999999998</v>
      </c>
      <c r="D12" s="19">
        <v>11.13</v>
      </c>
      <c r="E12" s="19">
        <v>1.841</v>
      </c>
      <c r="F12" s="19">
        <v>2.7010000000000001</v>
      </c>
      <c r="G12" s="19">
        <v>4.0060000000000002</v>
      </c>
      <c r="H12" s="19">
        <v>100</v>
      </c>
      <c r="J12" s="3">
        <f>0.01*B12*'LF status'!$T12</f>
        <v>3.2829106000000001</v>
      </c>
      <c r="K12" s="3">
        <f>0.01*C12*'LF status'!$T12</f>
        <v>0.25625295999999997</v>
      </c>
      <c r="L12" s="3">
        <f>0.01*D12*'LF status'!$T12</f>
        <v>0.49038779999999998</v>
      </c>
      <c r="M12" s="3">
        <f>0.01*E12*'LF status'!$T12</f>
        <v>8.1114459999999985E-2</v>
      </c>
      <c r="N12" s="3">
        <f>0.01*F12*'LF status'!$T12</f>
        <v>0.11900606000000001</v>
      </c>
      <c r="O12" s="3">
        <f>0.01*G12*'LF status'!$T12</f>
        <v>0.17650436</v>
      </c>
      <c r="Q12">
        <f>B12+C12</f>
        <v>80.326000000000008</v>
      </c>
      <c r="R12">
        <f>D12+E12</f>
        <v>12.971</v>
      </c>
      <c r="S12">
        <f>F12+G12</f>
        <v>6.7070000000000007</v>
      </c>
    </row>
    <row r="13" spans="1:19" x14ac:dyDescent="0.25">
      <c r="A13">
        <v>1977</v>
      </c>
      <c r="B13" s="19">
        <v>71.209999999999994</v>
      </c>
      <c r="C13" s="19">
        <v>4.79</v>
      </c>
      <c r="D13" s="19">
        <v>11.1</v>
      </c>
      <c r="E13" s="19">
        <v>1.8680000000000001</v>
      </c>
      <c r="F13" s="19">
        <v>3.722</v>
      </c>
      <c r="G13" s="19">
        <v>7.3079999999999998</v>
      </c>
      <c r="H13" s="19">
        <v>100</v>
      </c>
      <c r="J13" s="3">
        <f>0.01*B13*'LF status'!$T13</f>
        <v>3.0784083</v>
      </c>
      <c r="K13" s="3">
        <f>0.01*C13*'LF status'!$T13</f>
        <v>0.2070717</v>
      </c>
      <c r="L13" s="3">
        <f>0.01*D13*'LF status'!$T13</f>
        <v>0.47985300000000003</v>
      </c>
      <c r="M13" s="3">
        <f>0.01*E13*'LF status'!$T13</f>
        <v>8.0753640000000015E-2</v>
      </c>
      <c r="N13" s="3">
        <f>0.01*F13*'LF status'!$T13</f>
        <v>0.16090206000000004</v>
      </c>
      <c r="O13" s="3">
        <f>0.01*G13*'LF status'!$T13</f>
        <v>0.31592484000000004</v>
      </c>
      <c r="Q13">
        <f t="shared" ref="Q13:Q50" si="3">B13+C13</f>
        <v>76</v>
      </c>
      <c r="R13">
        <f t="shared" ref="R13:R50" si="4">D13+E13</f>
        <v>12.968</v>
      </c>
      <c r="S13">
        <f t="shared" ref="S13:S50" si="5">F13+G13</f>
        <v>11.03</v>
      </c>
    </row>
    <row r="14" spans="1:19" x14ac:dyDescent="0.25">
      <c r="A14">
        <v>1978</v>
      </c>
      <c r="B14" s="19">
        <v>68.86</v>
      </c>
      <c r="C14" s="19">
        <v>6.26</v>
      </c>
      <c r="D14" s="19">
        <v>9.9600000000000009</v>
      </c>
      <c r="E14" s="19">
        <v>2.1949999999999998</v>
      </c>
      <c r="F14" s="19">
        <v>2.9340000000000002</v>
      </c>
      <c r="G14" s="19">
        <v>9.7899999999999991</v>
      </c>
      <c r="H14" s="19">
        <v>100</v>
      </c>
      <c r="J14" s="3">
        <f>0.01*B14*'LF status'!$T14</f>
        <v>2.9995415999999997</v>
      </c>
      <c r="K14" s="3">
        <f>0.01*C14*'LF status'!$T14</f>
        <v>0.27268560000000003</v>
      </c>
      <c r="L14" s="3">
        <f>0.01*D14*'LF status'!$T14</f>
        <v>0.43385760000000001</v>
      </c>
      <c r="M14" s="3">
        <f>0.01*E14*'LF status'!$T14</f>
        <v>9.5614199999999983E-2</v>
      </c>
      <c r="N14" s="3">
        <f>0.01*F14*'LF status'!$T14</f>
        <v>0.12780504000000001</v>
      </c>
      <c r="O14" s="3">
        <f>0.01*G14*'LF status'!$T14</f>
        <v>0.42645239999999995</v>
      </c>
      <c r="Q14">
        <f t="shared" si="3"/>
        <v>75.12</v>
      </c>
      <c r="R14">
        <f t="shared" si="4"/>
        <v>12.155000000000001</v>
      </c>
      <c r="S14">
        <f t="shared" si="5"/>
        <v>12.724</v>
      </c>
    </row>
    <row r="15" spans="1:19" x14ac:dyDescent="0.25">
      <c r="A15">
        <v>1979</v>
      </c>
      <c r="B15" s="19">
        <v>66.510000000000005</v>
      </c>
      <c r="C15" s="19">
        <v>5.8339999999999996</v>
      </c>
      <c r="D15" s="19">
        <v>10.43</v>
      </c>
      <c r="E15" s="19">
        <v>2.8149999999999999</v>
      </c>
      <c r="F15" s="19">
        <v>2.5049999999999999</v>
      </c>
      <c r="G15" s="19">
        <v>11.9</v>
      </c>
      <c r="H15" s="19">
        <v>100</v>
      </c>
      <c r="J15" s="3">
        <f>0.01*B15*'LF status'!$T15</f>
        <v>2.7461978999999999</v>
      </c>
      <c r="K15" s="3">
        <f>0.01*C15*'LF status'!$T15</f>
        <v>0.24088585999999995</v>
      </c>
      <c r="L15" s="3">
        <f>0.01*D15*'LF status'!$T15</f>
        <v>0.43065469999999995</v>
      </c>
      <c r="M15" s="3">
        <f>0.01*E15*'LF status'!$T15</f>
        <v>0.11623135</v>
      </c>
      <c r="N15" s="3">
        <f>0.01*F15*'LF status'!$T15</f>
        <v>0.10343144999999998</v>
      </c>
      <c r="O15" s="3">
        <f>0.01*G15*'LF status'!$T15</f>
        <v>0.49135099999999998</v>
      </c>
      <c r="Q15">
        <f t="shared" si="3"/>
        <v>72.344000000000008</v>
      </c>
      <c r="R15">
        <f t="shared" si="4"/>
        <v>13.244999999999999</v>
      </c>
      <c r="S15">
        <f t="shared" si="5"/>
        <v>14.405000000000001</v>
      </c>
    </row>
    <row r="16" spans="1:19" x14ac:dyDescent="0.25">
      <c r="A16">
        <v>1980</v>
      </c>
      <c r="B16" s="19">
        <v>69.72</v>
      </c>
      <c r="C16" s="19">
        <v>7.1390000000000002</v>
      </c>
      <c r="D16" s="19">
        <v>11.72</v>
      </c>
      <c r="E16" s="19">
        <v>2.0739999999999998</v>
      </c>
      <c r="F16" s="19">
        <v>2.75</v>
      </c>
      <c r="G16" s="19">
        <v>6.6020000000000003</v>
      </c>
      <c r="H16" s="19">
        <v>100</v>
      </c>
      <c r="J16" s="3">
        <f>0.01*B16*'LF status'!$T16</f>
        <v>2.9610084000000003</v>
      </c>
      <c r="K16" s="3">
        <f>0.01*C16*'LF status'!$T16</f>
        <v>0.30319333000000004</v>
      </c>
      <c r="L16" s="3">
        <f>0.01*D16*'LF status'!$T16</f>
        <v>0.49774840000000004</v>
      </c>
      <c r="M16" s="3">
        <f>0.01*E16*'LF status'!$T16</f>
        <v>8.8082779999999986E-2</v>
      </c>
      <c r="N16" s="3">
        <f>0.01*F16*'LF status'!$T16</f>
        <v>0.11679249999999999</v>
      </c>
      <c r="O16" s="3">
        <f>0.01*G16*'LF status'!$T16</f>
        <v>0.28038694000000003</v>
      </c>
      <c r="Q16">
        <f t="shared" si="3"/>
        <v>76.858999999999995</v>
      </c>
      <c r="R16">
        <f t="shared" si="4"/>
        <v>13.794</v>
      </c>
      <c r="S16">
        <f t="shared" si="5"/>
        <v>9.3520000000000003</v>
      </c>
    </row>
    <row r="17" spans="1:19" x14ac:dyDescent="0.25">
      <c r="A17">
        <v>1981</v>
      </c>
      <c r="B17" s="19">
        <v>66.59</v>
      </c>
      <c r="C17" s="19">
        <v>5.234</v>
      </c>
      <c r="D17" s="19">
        <v>13.09</v>
      </c>
      <c r="E17" s="19">
        <v>2.488</v>
      </c>
      <c r="F17" s="19">
        <v>4.944</v>
      </c>
      <c r="G17" s="19">
        <v>7.6539999999999999</v>
      </c>
      <c r="H17" s="19">
        <v>100</v>
      </c>
      <c r="J17" s="3">
        <f>0.01*B17*'LF status'!$T17</f>
        <v>3.1417162000000003</v>
      </c>
      <c r="K17" s="3">
        <f>0.01*C17*'LF status'!$T17</f>
        <v>0.24694011999999999</v>
      </c>
      <c r="L17" s="3">
        <f>0.01*D17*'LF status'!$T17</f>
        <v>0.61758619999999997</v>
      </c>
      <c r="M17" s="3">
        <f>0.01*E17*'LF status'!$T17</f>
        <v>0.11738383999999999</v>
      </c>
      <c r="N17" s="3">
        <f>0.01*F17*'LF status'!$T17</f>
        <v>0.23325791999999998</v>
      </c>
      <c r="O17" s="3">
        <f>0.01*G17*'LF status'!$T17</f>
        <v>0.36111571999999997</v>
      </c>
      <c r="Q17">
        <f t="shared" si="3"/>
        <v>71.823999999999998</v>
      </c>
      <c r="R17">
        <f t="shared" si="4"/>
        <v>15.577999999999999</v>
      </c>
      <c r="S17">
        <f t="shared" si="5"/>
        <v>12.597999999999999</v>
      </c>
    </row>
    <row r="18" spans="1:19" x14ac:dyDescent="0.25">
      <c r="A18">
        <v>1982</v>
      </c>
      <c r="B18" s="19">
        <v>63.47</v>
      </c>
      <c r="C18" s="19">
        <v>7.2169999999999996</v>
      </c>
      <c r="D18" s="19">
        <v>12.14</v>
      </c>
      <c r="E18" s="19">
        <v>2.8780000000000001</v>
      </c>
      <c r="F18" s="19">
        <v>7.0359999999999996</v>
      </c>
      <c r="G18" s="19">
        <v>7.258</v>
      </c>
      <c r="H18" s="19">
        <v>100</v>
      </c>
      <c r="J18" s="3">
        <f>0.01*B18*'LF status'!$T18</f>
        <v>3.0357701000000006</v>
      </c>
      <c r="K18" s="3">
        <f>0.01*C18*'LF status'!$T18</f>
        <v>0.34518911000000002</v>
      </c>
      <c r="L18" s="3">
        <f>0.01*D18*'LF status'!$T18</f>
        <v>0.58065620000000007</v>
      </c>
      <c r="M18" s="3">
        <f>0.01*E18*'LF status'!$T18</f>
        <v>0.13765474</v>
      </c>
      <c r="N18" s="3">
        <f>0.01*F18*'LF status'!$T18</f>
        <v>0.33653188000000001</v>
      </c>
      <c r="O18" s="3">
        <f>0.01*G18*'LF status'!$T18</f>
        <v>0.34715014000000005</v>
      </c>
      <c r="Q18">
        <f t="shared" si="3"/>
        <v>70.686999999999998</v>
      </c>
      <c r="R18">
        <f t="shared" si="4"/>
        <v>15.018000000000001</v>
      </c>
      <c r="S18">
        <f t="shared" si="5"/>
        <v>14.294</v>
      </c>
    </row>
    <row r="19" spans="1:19" x14ac:dyDescent="0.25">
      <c r="A19">
        <v>1983</v>
      </c>
      <c r="B19" s="19">
        <v>56.87</v>
      </c>
      <c r="C19" s="19">
        <v>6.0389999999999997</v>
      </c>
      <c r="D19" s="19">
        <v>12.28</v>
      </c>
      <c r="E19" s="19">
        <v>3.23</v>
      </c>
      <c r="F19" s="19">
        <v>13.48</v>
      </c>
      <c r="G19" s="19">
        <v>8.0960000000000001</v>
      </c>
      <c r="H19" s="19">
        <v>100</v>
      </c>
      <c r="J19" s="3">
        <f>0.01*B19*'LF status'!$T19</f>
        <v>2.9236866999999997</v>
      </c>
      <c r="K19" s="3">
        <f>0.01*C19*'LF status'!$T19</f>
        <v>0.31046499</v>
      </c>
      <c r="L19" s="3">
        <f>0.01*D19*'LF status'!$T19</f>
        <v>0.63131479999999995</v>
      </c>
      <c r="M19" s="3">
        <f>0.01*E19*'LF status'!$T19</f>
        <v>0.16605430000000002</v>
      </c>
      <c r="N19" s="3">
        <f>0.01*F19*'LF status'!$T19</f>
        <v>0.69300680000000003</v>
      </c>
      <c r="O19" s="3">
        <f>0.01*G19*'LF status'!$T19</f>
        <v>0.41621536000000003</v>
      </c>
      <c r="Q19">
        <f t="shared" si="3"/>
        <v>62.908999999999999</v>
      </c>
      <c r="R19">
        <f t="shared" si="4"/>
        <v>15.51</v>
      </c>
      <c r="S19">
        <f t="shared" si="5"/>
        <v>21.576000000000001</v>
      </c>
    </row>
    <row r="20" spans="1:19" x14ac:dyDescent="0.25">
      <c r="A20">
        <v>1984</v>
      </c>
      <c r="B20" s="19">
        <v>56.37</v>
      </c>
      <c r="C20" s="19">
        <v>5.2409999999999997</v>
      </c>
      <c r="D20" s="19">
        <v>14.4</v>
      </c>
      <c r="E20" s="19">
        <v>3.3220000000000001</v>
      </c>
      <c r="F20" s="19">
        <v>13.38</v>
      </c>
      <c r="G20" s="19">
        <v>7.2830000000000004</v>
      </c>
      <c r="H20" s="19">
        <v>100</v>
      </c>
      <c r="J20" s="3">
        <f>0.01*B20*'LF status'!$T20</f>
        <v>3.0811842</v>
      </c>
      <c r="K20" s="3">
        <f>0.01*C20*'LF status'!$T20</f>
        <v>0.28647306</v>
      </c>
      <c r="L20" s="3">
        <f>0.01*D20*'LF status'!$T20</f>
        <v>0.78710400000000014</v>
      </c>
      <c r="M20" s="3">
        <f>0.01*E20*'LF status'!$T20</f>
        <v>0.18158052</v>
      </c>
      <c r="N20" s="3">
        <f>0.01*F20*'LF status'!$T20</f>
        <v>0.73135080000000008</v>
      </c>
      <c r="O20" s="3">
        <f>0.01*G20*'LF status'!$T20</f>
        <v>0.39808878000000003</v>
      </c>
      <c r="Q20">
        <f t="shared" si="3"/>
        <v>61.610999999999997</v>
      </c>
      <c r="R20">
        <f t="shared" si="4"/>
        <v>17.722000000000001</v>
      </c>
      <c r="S20">
        <f t="shared" si="5"/>
        <v>20.663</v>
      </c>
    </row>
    <row r="21" spans="1:19" x14ac:dyDescent="0.25">
      <c r="A21">
        <v>1985</v>
      </c>
      <c r="B21" s="19">
        <v>60.83</v>
      </c>
      <c r="C21" s="19">
        <v>6.0519999999999996</v>
      </c>
      <c r="D21" s="19">
        <v>13.06</v>
      </c>
      <c r="E21" s="19">
        <v>2.61</v>
      </c>
      <c r="F21" s="19">
        <v>10.32</v>
      </c>
      <c r="G21" s="19">
        <v>7.1289999999999996</v>
      </c>
      <c r="H21" s="19">
        <v>100</v>
      </c>
      <c r="J21" s="3">
        <f>0.01*B21*'LF status'!$T21</f>
        <v>3.1917500999999997</v>
      </c>
      <c r="K21" s="3">
        <f>0.01*C21*'LF status'!$T21</f>
        <v>0.31754843999999999</v>
      </c>
      <c r="L21" s="3">
        <f>0.01*D21*'LF status'!$T21</f>
        <v>0.68525819999999993</v>
      </c>
      <c r="M21" s="3">
        <f>0.01*E21*'LF status'!$T21</f>
        <v>0.13694669999999998</v>
      </c>
      <c r="N21" s="3">
        <f>0.01*F21*'LF status'!$T21</f>
        <v>0.54149040000000004</v>
      </c>
      <c r="O21" s="3">
        <f>0.01*G21*'LF status'!$T21</f>
        <v>0.37405862999999995</v>
      </c>
      <c r="Q21">
        <f t="shared" si="3"/>
        <v>66.882000000000005</v>
      </c>
      <c r="R21">
        <f t="shared" si="4"/>
        <v>15.67</v>
      </c>
      <c r="S21">
        <f t="shared" si="5"/>
        <v>17.448999999999998</v>
      </c>
    </row>
    <row r="22" spans="1:19" x14ac:dyDescent="0.25">
      <c r="A22">
        <v>1986</v>
      </c>
      <c r="B22" s="19">
        <v>59.58</v>
      </c>
      <c r="C22" s="19">
        <v>6.4219999999999997</v>
      </c>
      <c r="D22" s="19">
        <v>11.74</v>
      </c>
      <c r="E22" s="19">
        <v>2.6339999999999999</v>
      </c>
      <c r="F22" s="19">
        <v>10.94</v>
      </c>
      <c r="G22" s="19">
        <v>8.6769999999999996</v>
      </c>
      <c r="H22" s="19">
        <v>100</v>
      </c>
      <c r="J22" s="3">
        <f>0.01*B22*'LF status'!$T22</f>
        <v>3.1654853999999997</v>
      </c>
      <c r="K22" s="3">
        <f>0.01*C22*'LF status'!$T22</f>
        <v>0.34120085999999999</v>
      </c>
      <c r="L22" s="3">
        <f>0.01*D22*'LF status'!$T22</f>
        <v>0.62374620000000003</v>
      </c>
      <c r="M22" s="3">
        <f>0.01*E22*'LF status'!$T22</f>
        <v>0.13994441999999999</v>
      </c>
      <c r="N22" s="3">
        <f>0.01*F22*'LF status'!$T22</f>
        <v>0.58124219999999993</v>
      </c>
      <c r="O22" s="3">
        <f>0.01*G22*'LF status'!$T22</f>
        <v>0.46100901</v>
      </c>
      <c r="Q22">
        <f t="shared" si="3"/>
        <v>66.001999999999995</v>
      </c>
      <c r="R22">
        <f t="shared" si="4"/>
        <v>14.374000000000001</v>
      </c>
      <c r="S22">
        <f t="shared" si="5"/>
        <v>19.616999999999997</v>
      </c>
    </row>
    <row r="23" spans="1:19" x14ac:dyDescent="0.25">
      <c r="A23">
        <v>1987</v>
      </c>
      <c r="B23" s="19">
        <v>59.58</v>
      </c>
      <c r="C23" s="19">
        <v>5.65</v>
      </c>
      <c r="D23" s="19">
        <v>12.18</v>
      </c>
      <c r="E23" s="19">
        <v>3.5129999999999999</v>
      </c>
      <c r="F23" s="19">
        <v>10.210000000000001</v>
      </c>
      <c r="G23" s="19">
        <v>8.8640000000000008</v>
      </c>
      <c r="H23" s="19">
        <v>100</v>
      </c>
      <c r="J23" s="3">
        <f>0.01*B23*'LF status'!$T23</f>
        <v>3.0075984</v>
      </c>
      <c r="K23" s="3">
        <f>0.01*C23*'LF status'!$T23</f>
        <v>0.28521200000000002</v>
      </c>
      <c r="L23" s="3">
        <f>0.01*D23*'LF status'!$T23</f>
        <v>0.61484640000000002</v>
      </c>
      <c r="M23" s="3">
        <f>0.01*E23*'LF status'!$T23</f>
        <v>0.17733624000000001</v>
      </c>
      <c r="N23" s="3">
        <f>0.01*F23*'LF status'!$T23</f>
        <v>0.5154008000000001</v>
      </c>
      <c r="O23" s="3">
        <f>0.01*G23*'LF status'!$T23</f>
        <v>0.44745472000000008</v>
      </c>
      <c r="Q23">
        <f t="shared" si="3"/>
        <v>65.23</v>
      </c>
      <c r="R23">
        <f t="shared" si="4"/>
        <v>15.693</v>
      </c>
      <c r="S23">
        <f t="shared" si="5"/>
        <v>19.074000000000002</v>
      </c>
    </row>
    <row r="24" spans="1:19" x14ac:dyDescent="0.25">
      <c r="A24">
        <v>1988</v>
      </c>
      <c r="B24" s="19">
        <v>58.03</v>
      </c>
      <c r="C24" s="19">
        <v>6.6740000000000004</v>
      </c>
      <c r="D24" s="19">
        <v>11.76</v>
      </c>
      <c r="E24" s="19">
        <v>4.3209999999999997</v>
      </c>
      <c r="F24" s="19">
        <v>8.67</v>
      </c>
      <c r="G24" s="19">
        <v>10.54</v>
      </c>
      <c r="H24" s="19">
        <v>100</v>
      </c>
      <c r="J24" s="3">
        <f>0.01*B24*'LF status'!$T24</f>
        <v>3.1608941000000002</v>
      </c>
      <c r="K24" s="3">
        <f>0.01*C24*'LF status'!$T24</f>
        <v>0.36353278000000006</v>
      </c>
      <c r="L24" s="3">
        <f>0.01*D24*'LF status'!$T24</f>
        <v>0.6405672</v>
      </c>
      <c r="M24" s="3">
        <f>0.01*E24*'LF status'!$T24</f>
        <v>0.23536487</v>
      </c>
      <c r="N24" s="3">
        <f>0.01*F24*'LF status'!$T24</f>
        <v>0.47225489999999998</v>
      </c>
      <c r="O24" s="3">
        <f>0.01*G24*'LF status'!$T24</f>
        <v>0.57411380000000001</v>
      </c>
      <c r="Q24">
        <f t="shared" si="3"/>
        <v>64.704000000000008</v>
      </c>
      <c r="R24">
        <f t="shared" si="4"/>
        <v>16.081</v>
      </c>
      <c r="S24">
        <f t="shared" si="5"/>
        <v>19.21</v>
      </c>
    </row>
    <row r="25" spans="1:19" x14ac:dyDescent="0.25">
      <c r="A25">
        <v>1989</v>
      </c>
      <c r="B25" s="19">
        <v>60.22</v>
      </c>
      <c r="C25" s="19">
        <v>5.8449999999999998</v>
      </c>
      <c r="D25" s="19">
        <v>13.5</v>
      </c>
      <c r="E25" s="19">
        <v>3.5059999999999998</v>
      </c>
      <c r="F25" s="19">
        <v>9.0310000000000006</v>
      </c>
      <c r="G25" s="19">
        <v>7.8959999999999999</v>
      </c>
      <c r="H25" s="19">
        <v>100</v>
      </c>
      <c r="J25" s="3">
        <f>0.01*B25*'LF status'!$T25</f>
        <v>3.2843987999999995</v>
      </c>
      <c r="K25" s="3">
        <f>0.01*C25*'LF status'!$T25</f>
        <v>0.31878630000000002</v>
      </c>
      <c r="L25" s="3">
        <f>0.01*D25*'LF status'!$T25</f>
        <v>0.73629</v>
      </c>
      <c r="M25" s="3">
        <f>0.01*E25*'LF status'!$T25</f>
        <v>0.19121723999999998</v>
      </c>
      <c r="N25" s="3">
        <f>0.01*F25*'LF status'!$T25</f>
        <v>0.49255073999999999</v>
      </c>
      <c r="O25" s="3">
        <f>0.01*G25*'LF status'!$T25</f>
        <v>0.43064784</v>
      </c>
      <c r="Q25">
        <f t="shared" si="3"/>
        <v>66.064999999999998</v>
      </c>
      <c r="R25">
        <f t="shared" si="4"/>
        <v>17.006</v>
      </c>
      <c r="S25">
        <f t="shared" si="5"/>
        <v>16.927</v>
      </c>
    </row>
    <row r="26" spans="1:19" x14ac:dyDescent="0.25">
      <c r="A26">
        <v>1990</v>
      </c>
      <c r="B26" s="19">
        <v>60.59</v>
      </c>
      <c r="C26" s="19">
        <v>5.7469999999999999</v>
      </c>
      <c r="D26" s="19">
        <v>11.06</v>
      </c>
      <c r="E26" s="19">
        <v>3.9660000000000002</v>
      </c>
      <c r="F26" s="19">
        <v>7.7409999999999997</v>
      </c>
      <c r="G26" s="19">
        <v>10.9</v>
      </c>
      <c r="H26" s="19">
        <v>100</v>
      </c>
      <c r="J26" s="3">
        <f>0.01*B26*'LF status'!$T26</f>
        <v>3.1858222</v>
      </c>
      <c r="K26" s="3">
        <f>0.01*C26*'LF status'!$T26</f>
        <v>0.30217726</v>
      </c>
      <c r="L26" s="3">
        <f>0.01*D26*'LF status'!$T26</f>
        <v>0.58153480000000002</v>
      </c>
      <c r="M26" s="3">
        <f>0.01*E26*'LF status'!$T26</f>
        <v>0.20853228000000001</v>
      </c>
      <c r="N26" s="3">
        <f>0.01*F26*'LF status'!$T26</f>
        <v>0.40702177999999994</v>
      </c>
      <c r="O26" s="3">
        <f>0.01*G26*'LF status'!$T26</f>
        <v>0.57312200000000002</v>
      </c>
      <c r="Q26">
        <f t="shared" si="3"/>
        <v>66.337000000000003</v>
      </c>
      <c r="R26">
        <f t="shared" si="4"/>
        <v>15.026</v>
      </c>
      <c r="S26">
        <f t="shared" si="5"/>
        <v>18.640999999999998</v>
      </c>
    </row>
    <row r="27" spans="1:19" x14ac:dyDescent="0.25">
      <c r="A27">
        <v>1991</v>
      </c>
      <c r="B27" s="19">
        <v>62.64</v>
      </c>
      <c r="C27" s="19">
        <v>4.9660000000000002</v>
      </c>
      <c r="D27" s="19">
        <v>9.1189999999999998</v>
      </c>
      <c r="E27" s="19">
        <v>4.5030000000000001</v>
      </c>
      <c r="F27" s="19">
        <v>8.1839999999999993</v>
      </c>
      <c r="G27" s="19">
        <v>10.59</v>
      </c>
      <c r="H27" s="19">
        <v>100</v>
      </c>
      <c r="J27" s="3">
        <f>0.01*B27*'LF status'!$T27</f>
        <v>3.376296</v>
      </c>
      <c r="K27" s="3">
        <f>0.01*C27*'LF status'!$T27</f>
        <v>0.2676674</v>
      </c>
      <c r="L27" s="3">
        <f>0.01*D27*'LF status'!$T27</f>
        <v>0.49151409999999995</v>
      </c>
      <c r="M27" s="3">
        <f>0.01*E27*'LF status'!$T27</f>
        <v>0.2427117</v>
      </c>
      <c r="N27" s="3">
        <f>0.01*F27*'LF status'!$T27</f>
        <v>0.44111759999999994</v>
      </c>
      <c r="O27" s="3">
        <f>0.01*G27*'LF status'!$T27</f>
        <v>0.57080099999999989</v>
      </c>
      <c r="Q27">
        <f t="shared" si="3"/>
        <v>67.605999999999995</v>
      </c>
      <c r="R27">
        <f t="shared" si="4"/>
        <v>13.622</v>
      </c>
      <c r="S27">
        <f t="shared" si="5"/>
        <v>18.774000000000001</v>
      </c>
    </row>
    <row r="28" spans="1:19" x14ac:dyDescent="0.25">
      <c r="A28">
        <v>1992</v>
      </c>
      <c r="B28" s="19">
        <v>59.53</v>
      </c>
      <c r="C28" s="19">
        <v>5.8529999999999998</v>
      </c>
      <c r="D28" s="19">
        <v>11.04</v>
      </c>
      <c r="E28" s="19">
        <v>4.6269999999999998</v>
      </c>
      <c r="F28" s="19">
        <v>10.51</v>
      </c>
      <c r="G28" s="19">
        <v>8.4510000000000005</v>
      </c>
      <c r="H28" s="19">
        <v>100</v>
      </c>
      <c r="J28" s="3">
        <f>0.01*B28*'LF status'!$T28</f>
        <v>3.5450115000000002</v>
      </c>
      <c r="K28" s="3">
        <f>0.01*C28*'LF status'!$T28</f>
        <v>0.34854615</v>
      </c>
      <c r="L28" s="3">
        <f>0.01*D28*'LF status'!$T28</f>
        <v>0.65743200000000002</v>
      </c>
      <c r="M28" s="3">
        <f>0.01*E28*'LF status'!$T28</f>
        <v>0.27553784999999997</v>
      </c>
      <c r="N28" s="3">
        <f>0.01*F28*'LF status'!$T28</f>
        <v>0.6258705</v>
      </c>
      <c r="O28" s="3">
        <f>0.01*G28*'LF status'!$T28</f>
        <v>0.50325704999999998</v>
      </c>
      <c r="Q28">
        <f t="shared" si="3"/>
        <v>65.382999999999996</v>
      </c>
      <c r="R28">
        <f t="shared" si="4"/>
        <v>15.666999999999998</v>
      </c>
      <c r="S28">
        <f t="shared" si="5"/>
        <v>18.960999999999999</v>
      </c>
    </row>
    <row r="29" spans="1:19" x14ac:dyDescent="0.25">
      <c r="A29">
        <v>1993</v>
      </c>
      <c r="B29" s="19">
        <v>58</v>
      </c>
      <c r="C29" s="19">
        <v>4.9290000000000003</v>
      </c>
      <c r="D29" s="19">
        <v>10.199999999999999</v>
      </c>
      <c r="E29" s="19">
        <v>5.431</v>
      </c>
      <c r="F29" s="19">
        <v>12.06</v>
      </c>
      <c r="G29" s="19">
        <v>9.3870000000000005</v>
      </c>
      <c r="H29" s="19">
        <v>100</v>
      </c>
      <c r="J29" s="3">
        <f>0.01*B29*'LF status'!$T29</f>
        <v>3.7270799999999999</v>
      </c>
      <c r="K29" s="3">
        <f>0.01*C29*'LF status'!$T29</f>
        <v>0.31673753999999998</v>
      </c>
      <c r="L29" s="3">
        <f>0.01*D29*'LF status'!$T29</f>
        <v>0.65545199999999992</v>
      </c>
      <c r="M29" s="3">
        <f>0.01*E29*'LF status'!$T29</f>
        <v>0.34899606000000005</v>
      </c>
      <c r="N29" s="3">
        <f>0.01*F29*'LF status'!$T29</f>
        <v>0.7749756000000001</v>
      </c>
      <c r="O29" s="3">
        <f>0.01*G29*'LF status'!$T29</f>
        <v>0.60320862000000008</v>
      </c>
      <c r="Q29">
        <f t="shared" si="3"/>
        <v>62.929000000000002</v>
      </c>
      <c r="R29">
        <f t="shared" si="4"/>
        <v>15.631</v>
      </c>
      <c r="S29">
        <f t="shared" si="5"/>
        <v>21.447000000000003</v>
      </c>
    </row>
    <row r="30" spans="1:19" x14ac:dyDescent="0.25">
      <c r="A30">
        <v>1994</v>
      </c>
      <c r="B30" s="19">
        <v>64.63</v>
      </c>
      <c r="C30" s="19">
        <v>4.4729999999999999</v>
      </c>
      <c r="D30" s="19">
        <v>9.7609999999999992</v>
      </c>
      <c r="E30" s="19">
        <v>6.3780000000000001</v>
      </c>
      <c r="F30" s="19">
        <v>5.8570000000000002</v>
      </c>
      <c r="G30" s="19">
        <v>8.9030000000000005</v>
      </c>
      <c r="H30" s="19">
        <v>100</v>
      </c>
      <c r="J30" s="3">
        <f>0.01*B30*'LF status'!$T30</f>
        <v>4.4219846</v>
      </c>
      <c r="K30" s="3">
        <f>0.01*C30*'LF status'!$T30</f>
        <v>0.30604265999999997</v>
      </c>
      <c r="L30" s="3">
        <f>0.01*D30*'LF status'!$T30</f>
        <v>0.66784761999999986</v>
      </c>
      <c r="M30" s="3">
        <f>0.01*E30*'LF status'!$T30</f>
        <v>0.43638275999999998</v>
      </c>
      <c r="N30" s="3">
        <f>0.01*F30*'LF status'!$T30</f>
        <v>0.40073594000000001</v>
      </c>
      <c r="O30" s="3">
        <f>0.01*G30*'LF status'!$T30</f>
        <v>0.60914326000000008</v>
      </c>
      <c r="Q30">
        <f t="shared" si="3"/>
        <v>69.102999999999994</v>
      </c>
      <c r="R30">
        <f t="shared" si="4"/>
        <v>16.138999999999999</v>
      </c>
      <c r="S30">
        <f t="shared" si="5"/>
        <v>14.760000000000002</v>
      </c>
    </row>
    <row r="31" spans="1:19" x14ac:dyDescent="0.25">
      <c r="A31">
        <v>1995</v>
      </c>
      <c r="B31" s="19">
        <v>63.55</v>
      </c>
      <c r="C31" s="19">
        <v>5.3109999999999999</v>
      </c>
      <c r="D31" s="19">
        <v>10.1</v>
      </c>
      <c r="E31" s="19">
        <v>6.8079999999999998</v>
      </c>
      <c r="F31" s="19">
        <v>6.1710000000000003</v>
      </c>
      <c r="G31" s="19">
        <v>8.06</v>
      </c>
      <c r="H31" s="19">
        <v>100</v>
      </c>
      <c r="J31" s="3">
        <f>0.01*B31*'LF status'!$T31</f>
        <v>4.4586679999999994</v>
      </c>
      <c r="K31" s="3">
        <f>0.01*C31*'LF status'!$T31</f>
        <v>0.37261975999999997</v>
      </c>
      <c r="L31" s="3">
        <f>0.01*D31*'LF status'!$T31</f>
        <v>0.70861599999999991</v>
      </c>
      <c r="M31" s="3">
        <f>0.01*E31*'LF status'!$T31</f>
        <v>0.47764928000000001</v>
      </c>
      <c r="N31" s="3">
        <f>0.01*F31*'LF status'!$T31</f>
        <v>0.43295736000000001</v>
      </c>
      <c r="O31" s="3">
        <f>0.01*G31*'LF status'!$T31</f>
        <v>0.56548960000000004</v>
      </c>
      <c r="Q31">
        <f t="shared" si="3"/>
        <v>68.86099999999999</v>
      </c>
      <c r="R31">
        <f t="shared" si="4"/>
        <v>16.908000000000001</v>
      </c>
      <c r="S31">
        <f t="shared" si="5"/>
        <v>14.231000000000002</v>
      </c>
    </row>
    <row r="32" spans="1:19" x14ac:dyDescent="0.25">
      <c r="A32">
        <v>1996</v>
      </c>
      <c r="B32" s="19">
        <v>63.09</v>
      </c>
      <c r="C32" s="19">
        <v>6.3120000000000003</v>
      </c>
      <c r="D32" s="19">
        <v>9.3759999999999994</v>
      </c>
      <c r="E32" s="19">
        <v>7.6369999999999996</v>
      </c>
      <c r="F32" s="19">
        <v>5.101</v>
      </c>
      <c r="G32" s="19">
        <v>8.484</v>
      </c>
      <c r="H32" s="19">
        <v>100</v>
      </c>
      <c r="J32" s="3">
        <f>0.01*B32*'LF status'!$T32</f>
        <v>4.4352270000000003</v>
      </c>
      <c r="K32" s="3">
        <f>0.01*C32*'LF status'!$T32</f>
        <v>0.44373360000000006</v>
      </c>
      <c r="L32" s="3">
        <f>0.01*D32*'LF status'!$T32</f>
        <v>0.65913279999999996</v>
      </c>
      <c r="M32" s="3">
        <f>0.01*E32*'LF status'!$T32</f>
        <v>0.5368811</v>
      </c>
      <c r="N32" s="3">
        <f>0.01*F32*'LF status'!$T32</f>
        <v>0.35860030000000004</v>
      </c>
      <c r="O32" s="3">
        <f>0.01*G32*'LF status'!$T32</f>
        <v>0.59642519999999999</v>
      </c>
      <c r="Q32">
        <f t="shared" si="3"/>
        <v>69.402000000000001</v>
      </c>
      <c r="R32">
        <f t="shared" si="4"/>
        <v>17.012999999999998</v>
      </c>
      <c r="S32">
        <f t="shared" si="5"/>
        <v>13.585000000000001</v>
      </c>
    </row>
    <row r="33" spans="1:19" x14ac:dyDescent="0.25">
      <c r="A33">
        <v>1997</v>
      </c>
      <c r="B33" s="19">
        <v>62.59</v>
      </c>
      <c r="C33" s="19">
        <v>4.6529999999999996</v>
      </c>
      <c r="D33" s="19">
        <v>9.8620000000000001</v>
      </c>
      <c r="E33" s="19">
        <v>8.4529999999999994</v>
      </c>
      <c r="F33" s="19">
        <v>5.3639999999999999</v>
      </c>
      <c r="G33" s="19">
        <v>9.0809999999999995</v>
      </c>
      <c r="H33" s="19">
        <v>100</v>
      </c>
      <c r="J33" s="3">
        <f>0.01*B33*'LF status'!$T33</f>
        <v>4.4301202000000002</v>
      </c>
      <c r="K33" s="3">
        <f>0.01*C33*'LF status'!$T33</f>
        <v>0.32933933999999998</v>
      </c>
      <c r="L33" s="3">
        <f>0.01*D33*'LF status'!$T33</f>
        <v>0.69803236000000002</v>
      </c>
      <c r="M33" s="3">
        <f>0.01*E33*'LF status'!$T33</f>
        <v>0.59830333999999996</v>
      </c>
      <c r="N33" s="3">
        <f>0.01*F33*'LF status'!$T33</f>
        <v>0.37966392000000004</v>
      </c>
      <c r="O33" s="3">
        <f>0.01*G33*'LF status'!$T33</f>
        <v>0.64275318000000004</v>
      </c>
      <c r="Q33">
        <f t="shared" si="3"/>
        <v>67.243000000000009</v>
      </c>
      <c r="R33">
        <f t="shared" si="4"/>
        <v>18.314999999999998</v>
      </c>
      <c r="S33">
        <f t="shared" si="5"/>
        <v>14.445</v>
      </c>
    </row>
    <row r="34" spans="1:19" x14ac:dyDescent="0.25">
      <c r="A34">
        <v>1998</v>
      </c>
      <c r="B34" s="19">
        <v>63.01</v>
      </c>
      <c r="C34" s="19">
        <v>7.9249999999999998</v>
      </c>
      <c r="D34" s="19">
        <v>9.3800000000000008</v>
      </c>
      <c r="E34" s="19">
        <v>8.4719999999999995</v>
      </c>
      <c r="F34" s="19">
        <v>4.0049999999999999</v>
      </c>
      <c r="G34" s="19">
        <v>7.2050000000000001</v>
      </c>
      <c r="H34" s="19">
        <v>100</v>
      </c>
      <c r="J34" s="3">
        <f>0.01*B34*'LF status'!$T34</f>
        <v>4.3130344999999997</v>
      </c>
      <c r="K34" s="3">
        <f>0.01*C34*'LF status'!$T34</f>
        <v>0.54246625000000004</v>
      </c>
      <c r="L34" s="3">
        <f>0.01*D34*'LF status'!$T34</f>
        <v>0.64206099999999999</v>
      </c>
      <c r="M34" s="3">
        <f>0.01*E34*'LF status'!$T34</f>
        <v>0.57990839999999999</v>
      </c>
      <c r="N34" s="3">
        <f>0.01*F34*'LF status'!$T34</f>
        <v>0.27414225000000003</v>
      </c>
      <c r="O34" s="3">
        <f>0.01*G34*'LF status'!$T34</f>
        <v>0.49318224999999999</v>
      </c>
      <c r="Q34">
        <f t="shared" si="3"/>
        <v>70.935000000000002</v>
      </c>
      <c r="R34">
        <f t="shared" si="4"/>
        <v>17.852</v>
      </c>
      <c r="S34">
        <f t="shared" si="5"/>
        <v>11.21</v>
      </c>
    </row>
    <row r="35" spans="1:19" x14ac:dyDescent="0.25">
      <c r="A35">
        <v>1999</v>
      </c>
      <c r="B35" s="19">
        <v>63.55</v>
      </c>
      <c r="C35" s="19">
        <v>8.6389999999999993</v>
      </c>
      <c r="D35" s="19">
        <v>8.9350000000000005</v>
      </c>
      <c r="E35" s="19">
        <v>7.9889999999999999</v>
      </c>
      <c r="F35" s="19">
        <v>3.8679999999999999</v>
      </c>
      <c r="G35" s="19">
        <v>7.0149999999999997</v>
      </c>
      <c r="H35" s="19">
        <v>100</v>
      </c>
      <c r="J35" s="3">
        <f>0.01*B35*'LF status'!$T35</f>
        <v>4.6130944999999999</v>
      </c>
      <c r="K35" s="3">
        <f>0.01*C35*'LF status'!$T35</f>
        <v>0.62710500999999996</v>
      </c>
      <c r="L35" s="3">
        <f>0.01*D35*'LF status'!$T35</f>
        <v>0.64859165000000008</v>
      </c>
      <c r="M35" s="3">
        <f>0.01*E35*'LF status'!$T35</f>
        <v>0.57992151000000003</v>
      </c>
      <c r="N35" s="3">
        <f>0.01*F35*'LF status'!$T35</f>
        <v>0.28077812000000002</v>
      </c>
      <c r="O35" s="3">
        <f>0.01*G35*'LF status'!$T35</f>
        <v>0.50921885</v>
      </c>
      <c r="Q35">
        <f t="shared" si="3"/>
        <v>72.188999999999993</v>
      </c>
      <c r="R35">
        <f t="shared" si="4"/>
        <v>16.923999999999999</v>
      </c>
      <c r="S35">
        <f t="shared" si="5"/>
        <v>10.882999999999999</v>
      </c>
    </row>
    <row r="36" spans="1:19" x14ac:dyDescent="0.25">
      <c r="A36">
        <v>2000</v>
      </c>
      <c r="B36" s="19">
        <v>63.67</v>
      </c>
      <c r="C36" s="19">
        <v>8.1859999999999999</v>
      </c>
      <c r="D36" s="19">
        <v>9.0459999999999994</v>
      </c>
      <c r="E36" s="19">
        <v>7.8949999999999996</v>
      </c>
      <c r="F36" s="19">
        <v>3.3959999999999999</v>
      </c>
      <c r="G36" s="19">
        <v>7.806</v>
      </c>
      <c r="H36" s="19">
        <v>100</v>
      </c>
      <c r="J36" s="3">
        <f>0.01*B36*'LF status'!$T36</f>
        <v>4.5065626000000005</v>
      </c>
      <c r="K36" s="3">
        <f>0.01*C36*'LF status'!$T36</f>
        <v>0.57940508000000002</v>
      </c>
      <c r="L36" s="3">
        <f>0.01*D36*'LF status'!$T36</f>
        <v>0.64027588000000002</v>
      </c>
      <c r="M36" s="3">
        <f>0.01*E36*'LF status'!$T36</f>
        <v>0.55880809999999992</v>
      </c>
      <c r="N36" s="3">
        <f>0.01*F36*'LF status'!$T36</f>
        <v>0.24036887999999998</v>
      </c>
      <c r="O36" s="3">
        <f>0.01*G36*'LF status'!$T36</f>
        <v>0.55250868000000009</v>
      </c>
      <c r="Q36">
        <f t="shared" si="3"/>
        <v>71.855999999999995</v>
      </c>
      <c r="R36">
        <f t="shared" si="4"/>
        <v>16.940999999999999</v>
      </c>
      <c r="S36">
        <f t="shared" si="5"/>
        <v>11.202</v>
      </c>
    </row>
    <row r="37" spans="1:19" x14ac:dyDescent="0.25">
      <c r="A37">
        <v>2001</v>
      </c>
      <c r="B37" s="19">
        <v>63.21</v>
      </c>
      <c r="C37" s="19">
        <v>8.2729999999999997</v>
      </c>
      <c r="D37" s="19">
        <v>9.0129999999999999</v>
      </c>
      <c r="E37" s="19">
        <v>7.6589999999999998</v>
      </c>
      <c r="F37" s="19">
        <v>3.2869999999999999</v>
      </c>
      <c r="G37" s="19">
        <v>8.5549999999999997</v>
      </c>
      <c r="H37" s="19">
        <v>100</v>
      </c>
      <c r="J37" s="3">
        <f>0.01*B37*'LF status'!$T37</f>
        <v>4.5738756</v>
      </c>
      <c r="K37" s="3">
        <f>0.01*C37*'LF status'!$T37</f>
        <v>0.59863427999999996</v>
      </c>
      <c r="L37" s="3">
        <f>0.01*D37*'LF status'!$T37</f>
        <v>0.65218067999999996</v>
      </c>
      <c r="M37" s="3">
        <f>0.01*E37*'LF status'!$T37</f>
        <v>0.55420524000000004</v>
      </c>
      <c r="N37" s="3">
        <f>0.01*F37*'LF status'!$T37</f>
        <v>0.23784731999999997</v>
      </c>
      <c r="O37" s="3">
        <f>0.01*G37*'LF status'!$T37</f>
        <v>0.61903980000000003</v>
      </c>
      <c r="Q37">
        <f t="shared" si="3"/>
        <v>71.483000000000004</v>
      </c>
      <c r="R37">
        <f t="shared" si="4"/>
        <v>16.672000000000001</v>
      </c>
      <c r="S37">
        <f t="shared" si="5"/>
        <v>11.841999999999999</v>
      </c>
    </row>
    <row r="38" spans="1:19" x14ac:dyDescent="0.25">
      <c r="A38">
        <v>2002</v>
      </c>
      <c r="B38" s="19">
        <v>60.13</v>
      </c>
      <c r="C38" s="19">
        <v>10.14</v>
      </c>
      <c r="D38" s="19">
        <v>10.45</v>
      </c>
      <c r="E38" s="19">
        <v>8.782</v>
      </c>
      <c r="F38" s="19">
        <v>2.8759999999999999</v>
      </c>
      <c r="G38" s="19">
        <v>7.63</v>
      </c>
      <c r="H38" s="19">
        <v>100</v>
      </c>
      <c r="J38" s="3">
        <f>0.01*B38*'LF status'!$T38</f>
        <v>4.6612776</v>
      </c>
      <c r="K38" s="3">
        <f>0.01*C38*'LF status'!$T38</f>
        <v>0.7860528</v>
      </c>
      <c r="L38" s="3">
        <f>0.01*D38*'LF status'!$T38</f>
        <v>0.81008399999999992</v>
      </c>
      <c r="M38" s="3">
        <f>0.01*E38*'LF status'!$T38</f>
        <v>0.68078063999999994</v>
      </c>
      <c r="N38" s="3">
        <f>0.01*F38*'LF status'!$T38</f>
        <v>0.22294752000000001</v>
      </c>
      <c r="O38" s="3">
        <f>0.01*G38*'LF status'!$T38</f>
        <v>0.59147760000000005</v>
      </c>
      <c r="Q38">
        <f t="shared" si="3"/>
        <v>70.27000000000001</v>
      </c>
      <c r="R38">
        <f t="shared" si="4"/>
        <v>19.231999999999999</v>
      </c>
      <c r="S38">
        <f t="shared" si="5"/>
        <v>10.506</v>
      </c>
    </row>
    <row r="39" spans="1:19" x14ac:dyDescent="0.25">
      <c r="A39">
        <v>2003</v>
      </c>
      <c r="B39" s="19">
        <v>56.39</v>
      </c>
      <c r="C39" s="19">
        <v>9.5779999999999994</v>
      </c>
      <c r="D39" s="19">
        <v>11.58</v>
      </c>
      <c r="E39" s="19">
        <v>8.9809999999999999</v>
      </c>
      <c r="F39" s="19">
        <v>5.1749999999999998</v>
      </c>
      <c r="G39" s="19">
        <v>8.2919999999999998</v>
      </c>
      <c r="H39" s="19">
        <v>100</v>
      </c>
      <c r="J39" s="3">
        <f>0.01*B39*'LF status'!$T39</f>
        <v>4.5912738000000006</v>
      </c>
      <c r="K39" s="3">
        <f>0.01*C39*'LF status'!$T39</f>
        <v>0.77984075999999991</v>
      </c>
      <c r="L39" s="3">
        <f>0.01*D39*'LF status'!$T39</f>
        <v>0.94284359999999989</v>
      </c>
      <c r="M39" s="3">
        <f>0.01*E39*'LF status'!$T39</f>
        <v>0.73123302000000001</v>
      </c>
      <c r="N39" s="3">
        <f>0.01*F39*'LF status'!$T39</f>
        <v>0.42134849999999996</v>
      </c>
      <c r="O39" s="3">
        <f>0.01*G39*'LF status'!$T39</f>
        <v>0.6751346399999999</v>
      </c>
      <c r="Q39">
        <f t="shared" si="3"/>
        <v>65.968000000000004</v>
      </c>
      <c r="R39">
        <f t="shared" si="4"/>
        <v>20.561</v>
      </c>
      <c r="S39">
        <f t="shared" si="5"/>
        <v>13.466999999999999</v>
      </c>
    </row>
    <row r="40" spans="1:19" x14ac:dyDescent="0.25">
      <c r="A40">
        <v>2004</v>
      </c>
      <c r="B40" s="19">
        <v>59.38</v>
      </c>
      <c r="C40" s="19">
        <v>9.4860000000000007</v>
      </c>
      <c r="D40" s="19">
        <v>11.46</v>
      </c>
      <c r="E40" s="19">
        <v>8.2949999999999999</v>
      </c>
      <c r="F40" s="19">
        <v>4.41</v>
      </c>
      <c r="G40" s="19">
        <v>6.9729999999999999</v>
      </c>
      <c r="H40" s="19">
        <v>100</v>
      </c>
      <c r="J40" s="3">
        <f>0.01*B40*'LF status'!$T40</f>
        <v>5.3436062</v>
      </c>
      <c r="K40" s="3">
        <f>0.01*C40*'LF status'!$T40</f>
        <v>0.85364514000000014</v>
      </c>
      <c r="L40" s="3">
        <f>0.01*D40*'LF status'!$T40</f>
        <v>1.0312854000000002</v>
      </c>
      <c r="M40" s="3">
        <f>0.01*E40*'LF status'!$T40</f>
        <v>0.74646705000000002</v>
      </c>
      <c r="N40" s="3">
        <f>0.01*F40*'LF status'!$T40</f>
        <v>0.39685590000000004</v>
      </c>
      <c r="O40" s="3">
        <f>0.01*G40*'LF status'!$T40</f>
        <v>0.62750027000000008</v>
      </c>
      <c r="Q40">
        <f t="shared" si="3"/>
        <v>68.866</v>
      </c>
      <c r="R40">
        <f t="shared" si="4"/>
        <v>19.755000000000003</v>
      </c>
      <c r="S40">
        <f t="shared" si="5"/>
        <v>11.382999999999999</v>
      </c>
    </row>
    <row r="41" spans="1:19" x14ac:dyDescent="0.25">
      <c r="A41">
        <v>2005</v>
      </c>
      <c r="B41" s="19">
        <v>57.99</v>
      </c>
      <c r="C41" s="19">
        <v>8.141</v>
      </c>
      <c r="D41" s="19">
        <v>10.18</v>
      </c>
      <c r="E41" s="19">
        <v>10.31</v>
      </c>
      <c r="F41" s="19">
        <v>5.6239999999999997</v>
      </c>
      <c r="G41" s="19">
        <v>7.7510000000000003</v>
      </c>
      <c r="H41" s="19">
        <v>100</v>
      </c>
      <c r="J41" s="3">
        <f>0.01*B41*'LF status'!$T41</f>
        <v>5.3466780000000007</v>
      </c>
      <c r="K41" s="3">
        <f>0.01*C41*'LF status'!$T41</f>
        <v>0.75060020000000005</v>
      </c>
      <c r="L41" s="3">
        <f>0.01*D41*'LF status'!$T41</f>
        <v>0.9385960000000001</v>
      </c>
      <c r="M41" s="3">
        <f>0.01*E41*'LF status'!$T41</f>
        <v>0.95058200000000015</v>
      </c>
      <c r="N41" s="3">
        <f>0.01*F41*'LF status'!$T41</f>
        <v>0.51853280000000002</v>
      </c>
      <c r="O41" s="3">
        <f>0.01*G41*'LF status'!$T41</f>
        <v>0.71464220000000012</v>
      </c>
      <c r="Q41">
        <f t="shared" si="3"/>
        <v>66.131</v>
      </c>
      <c r="R41">
        <f t="shared" si="4"/>
        <v>20.490000000000002</v>
      </c>
      <c r="S41">
        <f t="shared" si="5"/>
        <v>13.375</v>
      </c>
    </row>
    <row r="42" spans="1:19" x14ac:dyDescent="0.25">
      <c r="A42">
        <v>2006</v>
      </c>
      <c r="B42" s="19">
        <v>56.62</v>
      </c>
      <c r="C42" s="19">
        <v>9.1020000000000003</v>
      </c>
      <c r="D42" s="19">
        <v>9.8279999999999994</v>
      </c>
      <c r="E42" s="19">
        <v>11.81</v>
      </c>
      <c r="F42" s="19">
        <v>4.6909999999999998</v>
      </c>
      <c r="G42" s="19">
        <v>7.95</v>
      </c>
      <c r="H42" s="19">
        <v>100</v>
      </c>
      <c r="J42" s="3">
        <f>0.01*B42*'LF status'!$T42</f>
        <v>4.9831262000000001</v>
      </c>
      <c r="K42" s="3">
        <f>0.01*C42*'LF status'!$T42</f>
        <v>0.80106702000000007</v>
      </c>
      <c r="L42" s="3">
        <f>0.01*D42*'LF status'!$T42</f>
        <v>0.86496227999999997</v>
      </c>
      <c r="M42" s="3">
        <f>0.01*E42*'LF status'!$T42</f>
        <v>1.0393981000000001</v>
      </c>
      <c r="N42" s="3">
        <f>0.01*F42*'LF status'!$T42</f>
        <v>0.41285491000000002</v>
      </c>
      <c r="O42" s="3">
        <f>0.01*G42*'LF status'!$T42</f>
        <v>0.69967950000000001</v>
      </c>
      <c r="Q42">
        <f t="shared" si="3"/>
        <v>65.721999999999994</v>
      </c>
      <c r="R42">
        <f t="shared" si="4"/>
        <v>21.637999999999998</v>
      </c>
      <c r="S42">
        <f t="shared" si="5"/>
        <v>12.641</v>
      </c>
    </row>
    <row r="43" spans="1:19" x14ac:dyDescent="0.25">
      <c r="A43">
        <v>2007</v>
      </c>
      <c r="B43" s="19">
        <v>56.99</v>
      </c>
      <c r="C43" s="19">
        <v>8.91</v>
      </c>
      <c r="D43" s="19">
        <v>9.9459999999999997</v>
      </c>
      <c r="E43" s="19">
        <v>10.42</v>
      </c>
      <c r="F43" s="19">
        <v>4.9969999999999999</v>
      </c>
      <c r="G43" s="19">
        <v>8.7330000000000005</v>
      </c>
      <c r="H43" s="19">
        <v>100</v>
      </c>
      <c r="J43" s="3">
        <f>0.01*B43*'LF status'!$T43</f>
        <v>4.9911842000000002</v>
      </c>
      <c r="K43" s="3">
        <f>0.01*C43*'LF status'!$T43</f>
        <v>0.78033779999999986</v>
      </c>
      <c r="L43" s="3">
        <f>0.01*D43*'LF status'!$T43</f>
        <v>0.87107067999999988</v>
      </c>
      <c r="M43" s="3">
        <f>0.01*E43*'LF status'!$T43</f>
        <v>0.91258359999999994</v>
      </c>
      <c r="N43" s="3">
        <f>0.01*F43*'LF status'!$T43</f>
        <v>0.43763725999999997</v>
      </c>
      <c r="O43" s="3">
        <f>0.01*G43*'LF status'!$T43</f>
        <v>0.76483614</v>
      </c>
      <c r="Q43">
        <f t="shared" si="3"/>
        <v>65.900000000000006</v>
      </c>
      <c r="R43">
        <f t="shared" si="4"/>
        <v>20.366</v>
      </c>
      <c r="S43">
        <f t="shared" si="5"/>
        <v>13.73</v>
      </c>
    </row>
    <row r="44" spans="1:19" x14ac:dyDescent="0.25">
      <c r="A44">
        <v>2008</v>
      </c>
      <c r="B44" s="19">
        <v>54.08</v>
      </c>
      <c r="C44" s="19">
        <v>10.8</v>
      </c>
      <c r="D44" s="19">
        <v>12.95</v>
      </c>
      <c r="E44" s="19">
        <v>10.56</v>
      </c>
      <c r="F44" s="19">
        <v>4.3259999999999996</v>
      </c>
      <c r="G44" s="19">
        <v>7.2880000000000003</v>
      </c>
      <c r="H44" s="19">
        <v>100</v>
      </c>
      <c r="J44" s="3">
        <f>0.01*B44*'LF status'!$T44</f>
        <v>4.9277695999999995</v>
      </c>
      <c r="K44" s="3">
        <f>0.01*C44*'LF status'!$T44</f>
        <v>0.98409600000000008</v>
      </c>
      <c r="L44" s="3">
        <f>0.01*D44*'LF status'!$T44</f>
        <v>1.1800040000000001</v>
      </c>
      <c r="M44" s="3">
        <f>0.01*E44*'LF status'!$T44</f>
        <v>0.96222720000000017</v>
      </c>
      <c r="N44" s="3">
        <f>0.01*F44*'LF status'!$T44</f>
        <v>0.39418512</v>
      </c>
      <c r="O44" s="3">
        <f>0.01*G44*'LF status'!$T44</f>
        <v>0.66408255999999999</v>
      </c>
      <c r="Q44">
        <f t="shared" si="3"/>
        <v>64.88</v>
      </c>
      <c r="R44">
        <f t="shared" si="4"/>
        <v>23.509999999999998</v>
      </c>
      <c r="S44">
        <f t="shared" si="5"/>
        <v>11.614000000000001</v>
      </c>
    </row>
    <row r="45" spans="1:19" x14ac:dyDescent="0.25">
      <c r="A45">
        <v>2009</v>
      </c>
      <c r="B45" s="19">
        <v>57.34</v>
      </c>
      <c r="C45" s="19">
        <v>9.4789999999999992</v>
      </c>
      <c r="D45" s="19">
        <v>10.65</v>
      </c>
      <c r="E45" s="19">
        <v>10.029999999999999</v>
      </c>
      <c r="F45" s="19">
        <v>6.4269999999999996</v>
      </c>
      <c r="G45" s="19">
        <v>6.0709999999999997</v>
      </c>
      <c r="H45" s="19">
        <v>100</v>
      </c>
      <c r="J45" s="3">
        <f>0.01*B45*'LF status'!$T45</f>
        <v>5.3320466</v>
      </c>
      <c r="K45" s="3">
        <f>0.01*C45*'LF status'!$T45</f>
        <v>0.88145220999999996</v>
      </c>
      <c r="L45" s="3">
        <f>0.01*D45*'LF status'!$T45</f>
        <v>0.99034350000000004</v>
      </c>
      <c r="M45" s="3">
        <f>0.01*E45*'LF status'!$T45</f>
        <v>0.93268969999999995</v>
      </c>
      <c r="N45" s="3">
        <f>0.01*F45*'LF status'!$T45</f>
        <v>0.5976467299999999</v>
      </c>
      <c r="O45" s="3">
        <f>0.01*G45*'LF status'!$T45</f>
        <v>0.56454229</v>
      </c>
      <c r="Q45">
        <f t="shared" si="3"/>
        <v>66.819000000000003</v>
      </c>
      <c r="R45">
        <f t="shared" si="4"/>
        <v>20.68</v>
      </c>
      <c r="S45">
        <f t="shared" si="5"/>
        <v>12.497999999999999</v>
      </c>
    </row>
    <row r="46" spans="1:19" x14ac:dyDescent="0.25">
      <c r="A46">
        <v>2010</v>
      </c>
      <c r="B46" s="19">
        <v>53.16</v>
      </c>
      <c r="C46" s="19">
        <v>8.2070000000000007</v>
      </c>
      <c r="D46" s="19">
        <v>10.48</v>
      </c>
      <c r="E46" s="19">
        <v>9.8209999999999997</v>
      </c>
      <c r="F46" s="19">
        <v>12.2</v>
      </c>
      <c r="G46" s="19">
        <v>6.1219999999999999</v>
      </c>
      <c r="H46" s="19">
        <v>100</v>
      </c>
      <c r="J46" s="3">
        <f>0.01*B46*'LF status'!$T46</f>
        <v>5.2383863999999996</v>
      </c>
      <c r="K46" s="3">
        <f>0.01*C46*'LF status'!$T46</f>
        <v>0.80871777999999994</v>
      </c>
      <c r="L46" s="3">
        <f>0.01*D46*'LF status'!$T46</f>
        <v>1.0326991999999999</v>
      </c>
      <c r="M46" s="3">
        <f>0.01*E46*'LF status'!$T46</f>
        <v>0.96776134000000003</v>
      </c>
      <c r="N46" s="3">
        <f>0.01*F46*'LF status'!$T46</f>
        <v>1.2021879999999998</v>
      </c>
      <c r="O46" s="3">
        <f>0.01*G46*'LF status'!$T46</f>
        <v>0.60326188000000003</v>
      </c>
      <c r="Q46">
        <f t="shared" si="3"/>
        <v>61.366999999999997</v>
      </c>
      <c r="R46">
        <f t="shared" si="4"/>
        <v>20.301000000000002</v>
      </c>
      <c r="S46">
        <f t="shared" si="5"/>
        <v>18.321999999999999</v>
      </c>
    </row>
    <row r="47" spans="1:19" x14ac:dyDescent="0.25">
      <c r="A47">
        <v>2011</v>
      </c>
      <c r="B47" s="19">
        <v>51.17</v>
      </c>
      <c r="C47" s="19">
        <v>7.6829999999999998</v>
      </c>
      <c r="D47" s="19">
        <v>13.93</v>
      </c>
      <c r="E47" s="19">
        <v>9.2530000000000001</v>
      </c>
      <c r="F47" s="19">
        <v>12.08</v>
      </c>
      <c r="G47" s="19">
        <v>5.8869999999999996</v>
      </c>
      <c r="H47" s="19">
        <v>100</v>
      </c>
      <c r="J47" s="3">
        <f>0.01*B47*'LF status'!$T47</f>
        <v>5.4803070000000007</v>
      </c>
      <c r="K47" s="3">
        <f>0.01*C47*'LF status'!$T47</f>
        <v>0.82284930000000001</v>
      </c>
      <c r="L47" s="3">
        <f>0.01*D47*'LF status'!$T47</f>
        <v>1.4919030000000002</v>
      </c>
      <c r="M47" s="3">
        <f>0.01*E47*'LF status'!$T47</f>
        <v>0.99099630000000005</v>
      </c>
      <c r="N47" s="3">
        <f>0.01*F47*'LF status'!$T47</f>
        <v>1.2937680000000003</v>
      </c>
      <c r="O47" s="3">
        <f>0.01*G47*'LF status'!$T47</f>
        <v>0.63049770000000005</v>
      </c>
      <c r="Q47">
        <f t="shared" si="3"/>
        <v>58.853000000000002</v>
      </c>
      <c r="R47">
        <f t="shared" si="4"/>
        <v>23.183</v>
      </c>
      <c r="S47">
        <f t="shared" si="5"/>
        <v>17.966999999999999</v>
      </c>
    </row>
    <row r="48" spans="1:19" x14ac:dyDescent="0.25">
      <c r="A48">
        <v>2012</v>
      </c>
      <c r="B48" s="19">
        <v>50.34</v>
      </c>
      <c r="C48" s="19">
        <v>8.7970000000000006</v>
      </c>
      <c r="D48" s="19">
        <v>14.45</v>
      </c>
      <c r="E48" s="19">
        <v>10.07</v>
      </c>
      <c r="F48" s="19">
        <v>10.039999999999999</v>
      </c>
      <c r="G48" s="19">
        <v>6.2939999999999996</v>
      </c>
      <c r="H48" s="19">
        <v>100</v>
      </c>
      <c r="J48" s="3">
        <f>0.01*B48*'LF status'!$T48</f>
        <v>5.6179440000000005</v>
      </c>
      <c r="K48" s="3">
        <f>0.01*C48*'LF status'!$T48</f>
        <v>0.9817452000000001</v>
      </c>
      <c r="L48" s="3">
        <f>0.01*D48*'LF status'!$T48</f>
        <v>1.6126199999999999</v>
      </c>
      <c r="M48" s="3">
        <f>0.01*E48*'LF status'!$T48</f>
        <v>1.1238120000000003</v>
      </c>
      <c r="N48" s="3">
        <f>0.01*F48*'LF status'!$T48</f>
        <v>1.1204639999999999</v>
      </c>
      <c r="O48" s="3">
        <f>0.01*G48*'LF status'!$T48</f>
        <v>0.70241039999999999</v>
      </c>
      <c r="Q48">
        <f t="shared" si="3"/>
        <v>59.137</v>
      </c>
      <c r="R48">
        <f t="shared" si="4"/>
        <v>24.52</v>
      </c>
      <c r="S48">
        <f t="shared" si="5"/>
        <v>16.334</v>
      </c>
    </row>
    <row r="49" spans="1:19" x14ac:dyDescent="0.25">
      <c r="A49">
        <v>2013</v>
      </c>
      <c r="B49" s="19">
        <v>50.54</v>
      </c>
      <c r="C49" s="19">
        <v>9.2149999999999999</v>
      </c>
      <c r="D49" s="19">
        <v>13.96</v>
      </c>
      <c r="E49" s="19">
        <v>11.41</v>
      </c>
      <c r="F49" s="19">
        <v>9.7590000000000003</v>
      </c>
      <c r="G49" s="19">
        <v>5.12</v>
      </c>
      <c r="H49" s="19">
        <v>100</v>
      </c>
      <c r="J49" s="3">
        <f>0.01*B49*'LF status'!$T49</f>
        <v>5.4583199999999996</v>
      </c>
      <c r="K49" s="3">
        <f>0.01*C49*'LF status'!$T49</f>
        <v>0.99521999999999999</v>
      </c>
      <c r="L49" s="3">
        <f>0.01*D49*'LF status'!$T49</f>
        <v>1.5076800000000001</v>
      </c>
      <c r="M49" s="3">
        <f>0.01*E49*'LF status'!$T49</f>
        <v>1.2322800000000003</v>
      </c>
      <c r="N49" s="3">
        <f>0.01*F49*'LF status'!$T49</f>
        <v>1.0539720000000001</v>
      </c>
      <c r="O49" s="3">
        <f>0.01*G49*'LF status'!$T49</f>
        <v>0.55296000000000012</v>
      </c>
      <c r="Q49">
        <f t="shared" si="3"/>
        <v>59.754999999999995</v>
      </c>
      <c r="R49">
        <f t="shared" si="4"/>
        <v>25.37</v>
      </c>
      <c r="S49">
        <f t="shared" si="5"/>
        <v>14.879000000000001</v>
      </c>
    </row>
    <row r="50" spans="1:19" x14ac:dyDescent="0.25">
      <c r="A50">
        <v>2014</v>
      </c>
      <c r="B50" s="19">
        <v>52</v>
      </c>
      <c r="C50" s="19">
        <v>9.1959999999999997</v>
      </c>
      <c r="D50" s="19">
        <v>14.64</v>
      </c>
      <c r="E50" s="19">
        <v>10.59</v>
      </c>
      <c r="F50" s="19">
        <v>7.2510000000000003</v>
      </c>
      <c r="G50" s="19">
        <v>6.3170000000000002</v>
      </c>
      <c r="H50" s="19">
        <v>100</v>
      </c>
      <c r="J50" s="3">
        <f>0.01*B50*'LF status'!$T50</f>
        <v>5.9696000000000007</v>
      </c>
      <c r="K50" s="3">
        <f>0.01*C50*'LF status'!$T50</f>
        <v>1.0557008000000001</v>
      </c>
      <c r="L50" s="3">
        <f>0.01*D50*'LF status'!$T50</f>
        <v>1.6806720000000002</v>
      </c>
      <c r="M50" s="3">
        <f>0.01*E50*'LF status'!$T50</f>
        <v>1.215732</v>
      </c>
      <c r="N50" s="3">
        <f>0.01*F50*'LF status'!$T50</f>
        <v>0.83241480000000012</v>
      </c>
      <c r="O50" s="3">
        <f>0.01*G50*'LF status'!$T50</f>
        <v>0.72519160000000005</v>
      </c>
      <c r="Q50">
        <f t="shared" si="3"/>
        <v>61.195999999999998</v>
      </c>
      <c r="R50">
        <f t="shared" si="4"/>
        <v>25.23</v>
      </c>
      <c r="S50">
        <f t="shared" si="5"/>
        <v>13.568000000000001</v>
      </c>
    </row>
    <row r="52" spans="1:19" x14ac:dyDescent="0.25">
      <c r="H52" t="s">
        <v>84</v>
      </c>
      <c r="I52" t="s">
        <v>59</v>
      </c>
      <c r="J52" s="20">
        <f>100*(AVERAGE(J30:J31)-AVERAGE(J12:J13))/(AVERAGE('LF status'!$T30:$T31)-AVERAGE('LF status'!$T12:$T13))</f>
        <v>49.119393643985148</v>
      </c>
      <c r="K52" s="20">
        <f>100*(AVERAGE(K30:K31)-AVERAGE(K12:K13))/(AVERAGE('LF status'!$T30:$T31)-AVERAGE('LF status'!$T12:$T13))</f>
        <v>4.1984355624878136</v>
      </c>
      <c r="L52" s="20">
        <f>100*(AVERAGE(L30:L31)-AVERAGE(L12:L13))/(AVERAGE('LF status'!$T30:$T31)-AVERAGE('LF status'!$T12:$T13))</f>
        <v>7.920117371807363</v>
      </c>
      <c r="M52" s="20">
        <f>100*(AVERAGE(M30:M31)-AVERAGE(M12:M13))/(AVERAGE('LF status'!$T30:$T31)-AVERAGE('LF status'!$T12:$T13))</f>
        <v>14.664923766816138</v>
      </c>
      <c r="N52" s="20">
        <f>100*(AVERAGE(N30:N31)-AVERAGE(N12:N13))/(AVERAGE('LF status'!$T30:$T31)-AVERAGE('LF status'!$T12:$T13))</f>
        <v>10.797137453694674</v>
      </c>
      <c r="O52" s="20">
        <f>100*(AVERAGE(O30:O31)-AVERAGE(O12:O13))/(AVERAGE('LF status'!$T30:$T31)-AVERAGE('LF status'!$T12:$T13))</f>
        <v>13.300909728992002</v>
      </c>
    </row>
    <row r="53" spans="1:19" x14ac:dyDescent="0.25">
      <c r="H53" t="s">
        <v>59</v>
      </c>
      <c r="I53" t="s">
        <v>60</v>
      </c>
      <c r="J53" s="20">
        <f>100*(AVERAGE(J42:J43)-AVERAGE(J31:J32))/(AVERAGE('LF status'!$T42:$T43)-AVERAGE('LF status'!$T31:$T32))</f>
        <v>30.754779390834052</v>
      </c>
      <c r="K53" s="20">
        <f>100*(AVERAGE(K42:K43)-AVERAGE(K31:K32))/(AVERAGE('LF status'!$T42:$T43)-AVERAGE('LF status'!$T31:$T32))</f>
        <v>21.777724452035308</v>
      </c>
      <c r="L53" s="20">
        <f>100*(AVERAGE(L42:L43)-AVERAGE(L31:L32))/(AVERAGE('LF status'!$T42:$T43)-AVERAGE('LF status'!$T31:$T32))</f>
        <v>10.4834659834899</v>
      </c>
      <c r="M53" s="20">
        <f>100*(AVERAGE(M42:M43)-AVERAGE(M31:M32))/(AVERAGE('LF status'!$T42:$T43)-AVERAGE('LF status'!$T31:$T32))</f>
        <v>26.685206945630533</v>
      </c>
      <c r="N53" s="20">
        <f>100*(AVERAGE(N42:N43)-AVERAGE(N31:N32))/(AVERAGE('LF status'!$T42:$T43)-AVERAGE('LF status'!$T31:$T32))</f>
        <v>1.6776120125249065</v>
      </c>
      <c r="O53" s="20">
        <f>100*(AVERAGE(O42:O43)-AVERAGE(O31:O32))/(AVERAGE('LF status'!$T42:$T43)-AVERAGE('LF status'!$T31:$T32))</f>
        <v>8.6137443780244904</v>
      </c>
    </row>
    <row r="54" spans="1:19" x14ac:dyDescent="0.25">
      <c r="H54" t="s">
        <v>61</v>
      </c>
      <c r="I54" t="s">
        <v>62</v>
      </c>
      <c r="J54" s="20">
        <f>100*(AVERAGE(J49:J50)-AVERAGE(J36:J37))/(AVERAGE('LF status'!$T49:$T50)-AVERAGE('LF status'!$T36:$T37))</f>
        <v>29.468764750188303</v>
      </c>
      <c r="K54" s="20">
        <f>100*(AVERAGE(K49:K50)-AVERAGE(K36:K37))/(AVERAGE('LF status'!$T49:$T50)-AVERAGE('LF status'!$T36:$T37))</f>
        <v>10.957587747928695</v>
      </c>
      <c r="L54" s="20">
        <f>100*(AVERAGE(L49:L50)-AVERAGE(L36:L37))/(AVERAGE('LF status'!$T49:$T50)-AVERAGE('LF status'!$T36:$T37))</f>
        <v>23.799842329902084</v>
      </c>
      <c r="M54" s="20">
        <f>100*(AVERAGE(M49:M50)-AVERAGE(M36:M37))/(AVERAGE('LF status'!$T49:$T50)-AVERAGE('LF status'!$T36:$T37))</f>
        <v>16.758707757971379</v>
      </c>
      <c r="N54" s="20">
        <f>100*(AVERAGE(N49:N50)-AVERAGE(N36:N37))/(AVERAGE('LF status'!$T49:$T50)-AVERAGE('LF status'!$T36:$T37))</f>
        <v>17.677260858649262</v>
      </c>
      <c r="O54" s="20">
        <f>100*(AVERAGE(O49:O50)-AVERAGE(O36:O37))/(AVERAGE('LF status'!$T49:$T50)-AVERAGE('LF status'!$T36:$T37))</f>
        <v>1.3382264624654774</v>
      </c>
    </row>
    <row r="55" spans="1:19" x14ac:dyDescent="0.25">
      <c r="H55" t="s">
        <v>60</v>
      </c>
      <c r="I55" t="s">
        <v>62</v>
      </c>
      <c r="J55" s="20">
        <f>100*(AVERAGE(J49:J50)-AVERAGE(J42:J43))/(AVERAGE('LF status'!$T49:$T50)-AVERAGE('LF status'!$T42:$T43))</f>
        <v>30.790290192755748</v>
      </c>
      <c r="K55" s="20">
        <f>100*(AVERAGE(K49:K50)-AVERAGE(K42:K43))/(AVERAGE('LF status'!$T49:$T50)-AVERAGE('LF status'!$T42:$T43))</f>
        <v>9.9452654098707871</v>
      </c>
      <c r="L55" s="20">
        <f>100*(AVERAGE(L49:L50)-AVERAGE(L42:L43))/(AVERAGE('LF status'!$T49:$T50)-AVERAGE('LF status'!$T42:$T43))</f>
        <v>30.762953611522967</v>
      </c>
      <c r="M55" s="20">
        <f>100*(AVERAGE(M49:M50)-AVERAGE(M42:M43))/(AVERAGE('LF status'!$T49:$T50)-AVERAGE('LF status'!$T42:$T43))</f>
        <v>10.50689048930311</v>
      </c>
      <c r="N55" s="20">
        <f>100*(AVERAGE(N49:N50)-AVERAGE(N42:N43))/(AVERAGE('LF status'!$T49:$T50)-AVERAGE('LF status'!$T42:$T43))</f>
        <v>21.942271340817616</v>
      </c>
      <c r="O55" s="20">
        <f>100*(AVERAGE(O49:O50)-AVERAGE(O42:O43))/(AVERAGE('LF status'!$T49:$T50)-AVERAGE('LF status'!$T42:$T43))</f>
        <v>-3.9475543317093797</v>
      </c>
    </row>
    <row r="56" spans="1:19" x14ac:dyDescent="0.25">
      <c r="H56" t="s">
        <v>59</v>
      </c>
      <c r="I56" t="s">
        <v>62</v>
      </c>
      <c r="J56" s="20">
        <f>100*(AVERAGE(J49:J50)-AVERAGE(J30:J31))/(AVERAGE('LF status'!$T49:$T50)-AVERAGE('LF status'!$T30:$T31))</f>
        <v>30.245397767751136</v>
      </c>
      <c r="K56" s="20">
        <f>100*(AVERAGE(K49:K50)-AVERAGE(K30:K31))/(AVERAGE('LF status'!$T49:$T50)-AVERAGE('LF status'!$T30:$T31))</f>
        <v>16.293735217288056</v>
      </c>
      <c r="L56" s="20">
        <f>100*(AVERAGE(L49:L50)-AVERAGE(L30:L31))/(AVERAGE('LF status'!$T49:$T50)-AVERAGE('LF status'!$T30:$T31))</f>
        <v>21.513754215150797</v>
      </c>
      <c r="M56" s="20">
        <f>100*(AVERAGE(M49:M50)-AVERAGE(M30:M31))/(AVERAGE('LF status'!$T49:$T50)-AVERAGE('LF status'!$T30:$T31))</f>
        <v>18.213962954167659</v>
      </c>
      <c r="N56" s="20">
        <f>100*(AVERAGE(N49:N50)-AVERAGE(N30:N31))/(AVERAGE('LF status'!$T49:$T50)-AVERAGE('LF status'!$T30:$T31))</f>
        <v>12.499329137971984</v>
      </c>
      <c r="O56" s="20">
        <f>100*(AVERAGE(O49:O50)-AVERAGE(O30:O31))/(AVERAGE('LF status'!$T49:$T50)-AVERAGE('LF status'!$T30:$T31))</f>
        <v>1.2291467584896718</v>
      </c>
    </row>
    <row r="57" spans="1:19" x14ac:dyDescent="0.25">
      <c r="H57" t="s">
        <v>84</v>
      </c>
      <c r="I57" t="s">
        <v>62</v>
      </c>
      <c r="J57" s="20">
        <f>100*(AVERAGE(J49:J50)-AVERAGE(J12:J13))/(AVERAGE('LF status'!$T49:$T50)-AVERAGE('LF status'!$T12:$T13))</f>
        <v>37.38913069146188</v>
      </c>
      <c r="K57" s="20">
        <f>100*(AVERAGE(K49:K50)-AVERAGE(K12:K13))/(AVERAGE('LF status'!$T49:$T50)-AVERAGE('LF status'!$T12:$T13))</f>
        <v>11.71571205077116</v>
      </c>
      <c r="L57" s="20">
        <f>100*(AVERAGE(L49:L50)-AVERAGE(L12:L13))/(AVERAGE('LF status'!$T49:$T50)-AVERAGE('LF status'!$T12:$T13))</f>
        <v>16.368616338277615</v>
      </c>
      <c r="M57" s="20">
        <f>100*(AVERAGE(M49:M50)-AVERAGE(M12:M13))/(AVERAGE('LF status'!$T49:$T50)-AVERAGE('LF status'!$T12:$T13))</f>
        <v>16.870665633532582</v>
      </c>
      <c r="N57" s="20">
        <f>100*(AVERAGE(N49:N50)-AVERAGE(N12:N13))/(AVERAGE('LF status'!$T49:$T50)-AVERAGE('LF status'!$T12:$T13))</f>
        <v>11.855056305807691</v>
      </c>
      <c r="O57" s="20">
        <f>100*(AVERAGE(O49:O50)-AVERAGE(O12:O13))/(AVERAGE('LF status'!$T49:$T50)-AVERAGE('LF status'!$T12:$T13))</f>
        <v>5.7982613829237701</v>
      </c>
    </row>
    <row r="59" spans="1:19" x14ac:dyDescent="0.25">
      <c r="J59" s="20">
        <f>100*(J50-J4)/('LF status'!$T$50-'LF status'!$T$4)</f>
        <v>46.958030465565336</v>
      </c>
      <c r="K59" s="20">
        <f>100*(K50-K4)/('LF status'!$T$50-'LF status'!$T$4)</f>
        <v>9.4277268826432099</v>
      </c>
      <c r="L59" s="20">
        <f>100*(L50-L4)/('LF status'!$T$50-'LF status'!$T$4)</f>
        <v>16.183842737609957</v>
      </c>
      <c r="M59" s="20">
        <f>100*(M50-M4)/('LF status'!$T$50-'LF status'!$T$4)</f>
        <v>12.736425230637201</v>
      </c>
      <c r="N59" s="20">
        <f>100*(N50-N4)/('LF status'!$T$50-'LF status'!$T$4)</f>
        <v>8.6101094185797038</v>
      </c>
      <c r="O59" s="20">
        <f>100*(O50-O4)/('LF status'!$T$50-'LF status'!$T$4)</f>
        <v>6.0760133018665528</v>
      </c>
    </row>
    <row r="60" spans="1:19" x14ac:dyDescent="0.25">
      <c r="J60">
        <f>100*(J50-J7)/('LF status'!$T$50-'LF status'!$T$7)</f>
        <v>46.192568280389182</v>
      </c>
    </row>
    <row r="64" spans="1:19" x14ac:dyDescent="0.25">
      <c r="A64" s="19"/>
      <c r="B64" s="19"/>
      <c r="C64" s="19"/>
      <c r="D64" s="19"/>
      <c r="E64" s="19"/>
      <c r="F64" s="19"/>
      <c r="G64" s="19"/>
      <c r="H64" s="19"/>
    </row>
    <row r="65" spans="1:8" x14ac:dyDescent="0.25">
      <c r="A65" s="19"/>
      <c r="B65" s="19"/>
      <c r="C65" s="19"/>
      <c r="D65" s="19"/>
      <c r="E65" s="19"/>
      <c r="F65" s="19"/>
      <c r="G65" s="19"/>
      <c r="H65" s="19"/>
    </row>
    <row r="66" spans="1:8" x14ac:dyDescent="0.25">
      <c r="A66" s="19"/>
      <c r="B66" s="19"/>
      <c r="C66" s="19"/>
      <c r="D66" s="19"/>
      <c r="E66" s="19"/>
      <c r="F66" s="19"/>
      <c r="G66" s="19"/>
      <c r="H66" s="19"/>
    </row>
    <row r="67" spans="1:8" x14ac:dyDescent="0.25">
      <c r="A67" s="19"/>
      <c r="B67" s="19"/>
      <c r="C67" s="19"/>
      <c r="D67" s="19"/>
      <c r="E67" s="19"/>
      <c r="F67" s="19"/>
      <c r="G67" s="19"/>
      <c r="H67" s="19"/>
    </row>
    <row r="68" spans="1:8" x14ac:dyDescent="0.25">
      <c r="A68" s="19"/>
      <c r="B68" s="19"/>
      <c r="C68" s="19"/>
      <c r="D68" s="19"/>
      <c r="E68" s="19"/>
      <c r="F68" s="19"/>
      <c r="G68" s="19"/>
      <c r="H68" s="19"/>
    </row>
    <row r="69" spans="1:8" x14ac:dyDescent="0.25">
      <c r="A69" s="19"/>
      <c r="B69" s="19"/>
      <c r="C69" s="19"/>
      <c r="D69" s="19"/>
      <c r="E69" s="19"/>
      <c r="F69" s="19"/>
      <c r="G69" s="19"/>
      <c r="H69" s="19"/>
    </row>
    <row r="70" spans="1:8" x14ac:dyDescent="0.25">
      <c r="A70" s="19"/>
      <c r="B70" s="19"/>
      <c r="C70" s="19"/>
      <c r="D70" s="19"/>
      <c r="E70" s="19"/>
      <c r="F70" s="19"/>
      <c r="G70" s="19"/>
      <c r="H70" s="19"/>
    </row>
    <row r="71" spans="1:8" x14ac:dyDescent="0.25">
      <c r="A71" s="19"/>
      <c r="B71" s="19"/>
      <c r="C71" s="19"/>
      <c r="D71" s="19"/>
      <c r="E71" s="19"/>
      <c r="F71" s="19"/>
      <c r="G71" s="19"/>
      <c r="H71" s="19"/>
    </row>
    <row r="72" spans="1:8" x14ac:dyDescent="0.25">
      <c r="A72" s="19"/>
      <c r="B72" s="19"/>
      <c r="C72" s="19"/>
      <c r="D72" s="19"/>
      <c r="E72" s="19"/>
      <c r="F72" s="19"/>
      <c r="G72" s="19"/>
      <c r="H72" s="19"/>
    </row>
    <row r="73" spans="1:8" x14ac:dyDescent="0.25">
      <c r="A73" s="19"/>
      <c r="B73" s="19"/>
      <c r="C73" s="19"/>
      <c r="D73" s="19"/>
      <c r="E73" s="19"/>
      <c r="F73" s="19"/>
      <c r="G73" s="19"/>
      <c r="H73" s="19"/>
    </row>
    <row r="74" spans="1:8" x14ac:dyDescent="0.25">
      <c r="A74" s="19"/>
      <c r="B74" s="19"/>
      <c r="C74" s="19"/>
      <c r="D74" s="19"/>
      <c r="E74" s="19"/>
      <c r="F74" s="19"/>
      <c r="G74" s="19"/>
      <c r="H74" s="19"/>
    </row>
    <row r="75" spans="1:8" x14ac:dyDescent="0.25">
      <c r="A75" s="19"/>
      <c r="B75" s="19"/>
      <c r="C75" s="19"/>
      <c r="D75" s="19"/>
      <c r="E75" s="19"/>
      <c r="F75" s="19"/>
      <c r="G75" s="19"/>
      <c r="H75" s="19"/>
    </row>
    <row r="76" spans="1:8" x14ac:dyDescent="0.25">
      <c r="A76" s="19"/>
      <c r="B76" s="19"/>
      <c r="C76" s="19"/>
      <c r="D76" s="19"/>
      <c r="E76" s="19"/>
      <c r="F76" s="19"/>
      <c r="G76" s="19"/>
      <c r="H76" s="19"/>
    </row>
    <row r="77" spans="1:8" x14ac:dyDescent="0.25">
      <c r="A77" s="19"/>
      <c r="B77" s="19"/>
      <c r="C77" s="19"/>
      <c r="D77" s="19"/>
      <c r="E77" s="19"/>
      <c r="F77" s="19"/>
      <c r="G77" s="19"/>
      <c r="H77" s="19"/>
    </row>
    <row r="78" spans="1:8" x14ac:dyDescent="0.25">
      <c r="A78" s="19"/>
      <c r="B78" s="19"/>
      <c r="C78" s="19"/>
      <c r="D78" s="19"/>
      <c r="E78" s="19"/>
      <c r="F78" s="19"/>
      <c r="G78" s="19"/>
      <c r="H78" s="19"/>
    </row>
    <row r="79" spans="1:8" x14ac:dyDescent="0.25">
      <c r="A79" s="19"/>
      <c r="B79" s="19"/>
      <c r="C79" s="19"/>
      <c r="D79" s="19"/>
      <c r="E79" s="19"/>
      <c r="F79" s="19"/>
      <c r="G79" s="19"/>
      <c r="H79" s="19"/>
    </row>
    <row r="80" spans="1:8" x14ac:dyDescent="0.25">
      <c r="A80" s="19"/>
      <c r="B80" s="19"/>
      <c r="C80" s="19"/>
      <c r="D80" s="19"/>
      <c r="E80" s="19"/>
      <c r="F80" s="19"/>
      <c r="G80" s="19"/>
      <c r="H80" s="19"/>
    </row>
    <row r="81" spans="1:8" x14ac:dyDescent="0.25">
      <c r="A81" s="19"/>
      <c r="B81" s="19"/>
      <c r="C81" s="19"/>
      <c r="D81" s="19"/>
      <c r="E81" s="19"/>
      <c r="F81" s="19"/>
      <c r="G81" s="19"/>
      <c r="H81" s="19"/>
    </row>
    <row r="82" spans="1:8" x14ac:dyDescent="0.25">
      <c r="A82" s="19"/>
      <c r="B82" s="19"/>
      <c r="C82" s="19"/>
      <c r="D82" s="19"/>
      <c r="E82" s="19"/>
      <c r="F82" s="19"/>
      <c r="G82" s="19"/>
      <c r="H82" s="19"/>
    </row>
    <row r="83" spans="1:8" x14ac:dyDescent="0.25">
      <c r="A83" s="19"/>
      <c r="B83" s="19"/>
      <c r="C83" s="19"/>
      <c r="D83" s="19"/>
      <c r="E83" s="19"/>
      <c r="F83" s="19"/>
      <c r="G83" s="19"/>
      <c r="H83" s="19"/>
    </row>
    <row r="84" spans="1:8" x14ac:dyDescent="0.25">
      <c r="A84" s="19"/>
      <c r="B84" s="19"/>
      <c r="C84" s="19"/>
      <c r="D84" s="19"/>
      <c r="E84" s="19"/>
      <c r="F84" s="19"/>
      <c r="G84" s="19"/>
      <c r="H84" s="19"/>
    </row>
    <row r="85" spans="1:8" x14ac:dyDescent="0.25">
      <c r="A85" s="19"/>
      <c r="B85" s="19"/>
      <c r="C85" s="19"/>
      <c r="D85" s="19"/>
      <c r="E85" s="19"/>
      <c r="F85" s="19"/>
      <c r="G85" s="19"/>
      <c r="H85" s="19"/>
    </row>
    <row r="86" spans="1:8" x14ac:dyDescent="0.25">
      <c r="A86" s="19"/>
      <c r="B86" s="19"/>
      <c r="C86" s="19"/>
      <c r="D86" s="19"/>
      <c r="E86" s="19"/>
      <c r="F86" s="19"/>
      <c r="G86" s="19"/>
      <c r="H86" s="19"/>
    </row>
    <row r="87" spans="1:8" x14ac:dyDescent="0.25">
      <c r="A87" s="19"/>
      <c r="B87" s="19"/>
      <c r="C87" s="19"/>
      <c r="D87" s="19"/>
      <c r="E87" s="19"/>
      <c r="F87" s="19"/>
      <c r="G87" s="19"/>
      <c r="H87" s="19"/>
    </row>
    <row r="88" spans="1:8" x14ac:dyDescent="0.25">
      <c r="A88" s="19"/>
      <c r="B88" s="19"/>
      <c r="C88" s="19"/>
      <c r="D88" s="19"/>
      <c r="E88" s="19"/>
      <c r="F88" s="19"/>
      <c r="G88" s="19"/>
      <c r="H88" s="19"/>
    </row>
    <row r="89" spans="1:8" x14ac:dyDescent="0.25">
      <c r="A89" s="19"/>
      <c r="B89" s="19"/>
      <c r="C89" s="19"/>
      <c r="D89" s="19"/>
      <c r="E89" s="19"/>
      <c r="F89" s="19"/>
      <c r="G89" s="19"/>
      <c r="H89" s="19"/>
    </row>
    <row r="90" spans="1:8" x14ac:dyDescent="0.25">
      <c r="A90" s="19"/>
      <c r="B90" s="19"/>
      <c r="C90" s="19"/>
      <c r="D90" s="19"/>
      <c r="E90" s="19"/>
      <c r="F90" s="19"/>
      <c r="G90" s="19"/>
      <c r="H90" s="19"/>
    </row>
    <row r="91" spans="1:8" x14ac:dyDescent="0.25">
      <c r="A91" s="19"/>
      <c r="B91" s="19"/>
      <c r="C91" s="19"/>
      <c r="D91" s="19"/>
      <c r="E91" s="19"/>
      <c r="F91" s="19"/>
      <c r="G91" s="19"/>
      <c r="H91" s="19"/>
    </row>
    <row r="92" spans="1:8" x14ac:dyDescent="0.25">
      <c r="A92" s="19"/>
      <c r="B92" s="19"/>
      <c r="C92" s="19"/>
      <c r="D92" s="19"/>
      <c r="E92" s="19"/>
      <c r="F92" s="19"/>
      <c r="G92" s="19"/>
      <c r="H92" s="19"/>
    </row>
    <row r="93" spans="1:8" x14ac:dyDescent="0.25">
      <c r="A93" s="19"/>
      <c r="B93" s="19"/>
      <c r="C93" s="19"/>
      <c r="D93" s="19"/>
      <c r="E93" s="19"/>
      <c r="F93" s="19"/>
      <c r="G93" s="19"/>
      <c r="H93" s="19"/>
    </row>
    <row r="94" spans="1:8" x14ac:dyDescent="0.25">
      <c r="A94" s="19"/>
      <c r="B94" s="19"/>
      <c r="C94" s="19"/>
      <c r="D94" s="19"/>
      <c r="E94" s="19"/>
      <c r="F94" s="19"/>
      <c r="G94" s="19"/>
      <c r="H94" s="19"/>
    </row>
    <row r="95" spans="1:8" x14ac:dyDescent="0.25">
      <c r="A95" s="19"/>
      <c r="B95" s="19"/>
      <c r="C95" s="19"/>
      <c r="D95" s="19"/>
      <c r="E95" s="19"/>
      <c r="F95" s="19"/>
      <c r="G95" s="19"/>
      <c r="H95" s="19"/>
    </row>
    <row r="96" spans="1:8" x14ac:dyDescent="0.25">
      <c r="A96" s="19"/>
      <c r="B96" s="19"/>
      <c r="C96" s="19"/>
      <c r="D96" s="19"/>
      <c r="E96" s="19"/>
      <c r="F96" s="19"/>
      <c r="G96" s="19"/>
      <c r="H96" s="19"/>
    </row>
    <row r="97" spans="1:8" x14ac:dyDescent="0.25">
      <c r="A97" s="19"/>
      <c r="B97" s="19"/>
      <c r="C97" s="19"/>
      <c r="D97" s="19"/>
      <c r="E97" s="19"/>
      <c r="F97" s="19"/>
      <c r="G97" s="19"/>
      <c r="H97" s="19"/>
    </row>
    <row r="98" spans="1:8" x14ac:dyDescent="0.25">
      <c r="A98" s="19"/>
      <c r="B98" s="19"/>
      <c r="C98" s="19"/>
      <c r="D98" s="19"/>
      <c r="E98" s="19"/>
      <c r="F98" s="19"/>
      <c r="G98" s="19"/>
      <c r="H98" s="19"/>
    </row>
    <row r="99" spans="1:8" x14ac:dyDescent="0.25">
      <c r="A99" s="19"/>
      <c r="B99" s="19"/>
      <c r="C99" s="19"/>
      <c r="D99" s="19"/>
      <c r="E99" s="19"/>
      <c r="F99" s="19"/>
      <c r="G99" s="19"/>
      <c r="H99" s="19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A101" s="19"/>
      <c r="B101" s="19"/>
      <c r="C101" s="19"/>
      <c r="D101" s="19"/>
      <c r="E101" s="19"/>
      <c r="F101" s="19"/>
      <c r="G101" s="19"/>
      <c r="H101" s="19"/>
    </row>
    <row r="102" spans="1:8" x14ac:dyDescent="0.25">
      <c r="A102" s="19"/>
      <c r="B102" s="19"/>
      <c r="C102" s="19"/>
      <c r="D102" s="19"/>
      <c r="E102" s="19"/>
      <c r="F102" s="19"/>
      <c r="G102" s="19"/>
      <c r="H102" s="19"/>
    </row>
    <row r="103" spans="1:8" x14ac:dyDescent="0.25">
      <c r="A103" s="19"/>
      <c r="B103" s="19"/>
      <c r="C103" s="19"/>
      <c r="D103" s="19"/>
      <c r="E103" s="19"/>
      <c r="F103" s="19"/>
      <c r="G103" s="19"/>
      <c r="H103" s="19"/>
    </row>
    <row r="104" spans="1:8" x14ac:dyDescent="0.25">
      <c r="A104" s="19"/>
      <c r="B104" s="19"/>
      <c r="C104" s="19"/>
      <c r="D104" s="19"/>
      <c r="E104" s="19"/>
      <c r="F104" s="19"/>
      <c r="G104" s="19"/>
      <c r="H104" s="19"/>
    </row>
    <row r="105" spans="1:8" x14ac:dyDescent="0.25">
      <c r="A105" s="19"/>
      <c r="B105" s="19"/>
      <c r="C105" s="19"/>
      <c r="D105" s="19"/>
      <c r="E105" s="19"/>
      <c r="F105" s="19"/>
      <c r="G105" s="19"/>
      <c r="H105" s="19"/>
    </row>
    <row r="106" spans="1:8" x14ac:dyDescent="0.25">
      <c r="A106" s="19"/>
      <c r="B106" s="19"/>
      <c r="C106" s="19"/>
      <c r="D106" s="19"/>
      <c r="E106" s="19"/>
      <c r="F106" s="19"/>
      <c r="G106" s="19"/>
      <c r="H106" s="19"/>
    </row>
    <row r="107" spans="1:8" x14ac:dyDescent="0.25">
      <c r="A107" s="19"/>
      <c r="B107" s="19"/>
      <c r="C107" s="19"/>
      <c r="D107" s="19"/>
      <c r="E107" s="19"/>
      <c r="F107" s="19"/>
      <c r="G107" s="19"/>
      <c r="H107" s="19"/>
    </row>
    <row r="108" spans="1:8" x14ac:dyDescent="0.25">
      <c r="A108" s="19"/>
      <c r="B108" s="19"/>
      <c r="C108" s="19"/>
      <c r="D108" s="19"/>
      <c r="E108" s="19"/>
      <c r="F108" s="19"/>
      <c r="G108" s="19"/>
      <c r="H108" s="19"/>
    </row>
    <row r="109" spans="1:8" x14ac:dyDescent="0.25">
      <c r="A109" s="19"/>
      <c r="B109" s="19"/>
      <c r="C109" s="19"/>
      <c r="D109" s="19"/>
      <c r="E109" s="19"/>
      <c r="F109" s="19"/>
      <c r="G109" s="19"/>
      <c r="H109" s="19"/>
    </row>
    <row r="110" spans="1:8" x14ac:dyDescent="0.25">
      <c r="A110" s="19"/>
      <c r="B110" s="19"/>
      <c r="C110" s="19"/>
      <c r="D110" s="19"/>
      <c r="E110" s="19"/>
      <c r="F110" s="19"/>
      <c r="G110" s="19"/>
      <c r="H110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opLeftCell="B6" workbookViewId="0">
      <selection activeCell="B29" sqref="B29"/>
    </sheetView>
  </sheetViews>
  <sheetFormatPr defaultRowHeight="15" x14ac:dyDescent="0.25"/>
  <sheetData>
    <row r="1" spans="1:44" x14ac:dyDescent="0.25">
      <c r="B1" t="s">
        <v>85</v>
      </c>
      <c r="Z1" t="s">
        <v>86</v>
      </c>
      <c r="AG1" t="s">
        <v>87</v>
      </c>
    </row>
    <row r="2" spans="1:44" x14ac:dyDescent="0.25">
      <c r="B2" t="s">
        <v>88</v>
      </c>
      <c r="N2" t="s">
        <v>89</v>
      </c>
      <c r="Z2" t="s">
        <v>89</v>
      </c>
      <c r="AG2" t="s">
        <v>89</v>
      </c>
    </row>
    <row r="3" spans="1:44" x14ac:dyDescent="0.25">
      <c r="B3" t="s">
        <v>90</v>
      </c>
      <c r="C3" t="s">
        <v>91</v>
      </c>
      <c r="D3" t="s">
        <v>92</v>
      </c>
      <c r="E3" t="s">
        <v>93</v>
      </c>
      <c r="I3" t="s">
        <v>94</v>
      </c>
      <c r="J3" t="s">
        <v>95</v>
      </c>
      <c r="N3" t="s">
        <v>90</v>
      </c>
      <c r="O3" t="s">
        <v>91</v>
      </c>
      <c r="P3" t="s">
        <v>92</v>
      </c>
      <c r="Q3" t="s">
        <v>93</v>
      </c>
      <c r="U3" t="s">
        <v>94</v>
      </c>
      <c r="V3" t="s">
        <v>95</v>
      </c>
      <c r="Z3" t="s">
        <v>90</v>
      </c>
      <c r="AA3" t="s">
        <v>91</v>
      </c>
      <c r="AB3" t="s">
        <v>92</v>
      </c>
      <c r="AC3" t="s">
        <v>93</v>
      </c>
      <c r="AG3" t="s">
        <v>90</v>
      </c>
      <c r="AH3" t="s">
        <v>91</v>
      </c>
      <c r="AI3" t="s">
        <v>92</v>
      </c>
      <c r="AJ3" t="s">
        <v>93</v>
      </c>
      <c r="AO3" t="s">
        <v>90</v>
      </c>
      <c r="AP3" t="s">
        <v>91</v>
      </c>
      <c r="AQ3" t="s">
        <v>92</v>
      </c>
      <c r="AR3" t="s">
        <v>93</v>
      </c>
    </row>
    <row r="4" spans="1:44" x14ac:dyDescent="0.25">
      <c r="A4">
        <v>1969</v>
      </c>
      <c r="B4">
        <v>11.18</v>
      </c>
      <c r="C4">
        <v>3.95</v>
      </c>
      <c r="D4">
        <v>72.19</v>
      </c>
      <c r="E4">
        <v>12.68</v>
      </c>
      <c r="F4">
        <v>100</v>
      </c>
      <c r="H4">
        <v>1969</v>
      </c>
      <c r="I4">
        <v>14.01</v>
      </c>
      <c r="J4">
        <v>85.99</v>
      </c>
      <c r="K4">
        <v>100</v>
      </c>
      <c r="AO4" s="3">
        <f>0.01*B4*'LF status'!$Z4</f>
        <v>0.425958</v>
      </c>
      <c r="AP4" s="3">
        <f>0.01*C4*'LF status'!$Z4</f>
        <v>0.15049499999999999</v>
      </c>
      <c r="AQ4" s="3">
        <f>0.01*D4*'LF status'!$Z4</f>
        <v>2.7504390000000001</v>
      </c>
      <c r="AR4" s="3">
        <f>0.01*E4*'LF status'!$Z4</f>
        <v>0.48310799999999998</v>
      </c>
    </row>
    <row r="5" spans="1:44" x14ac:dyDescent="0.25">
      <c r="A5">
        <v>1970</v>
      </c>
      <c r="B5">
        <v>13.72</v>
      </c>
      <c r="C5">
        <v>2.25</v>
      </c>
      <c r="D5">
        <v>72.819999999999993</v>
      </c>
      <c r="E5">
        <v>11.21</v>
      </c>
      <c r="F5">
        <v>100</v>
      </c>
      <c r="H5">
        <v>1970</v>
      </c>
      <c r="I5">
        <v>16.11</v>
      </c>
      <c r="J5">
        <v>83.89</v>
      </c>
      <c r="K5">
        <v>100</v>
      </c>
      <c r="AO5" s="3">
        <f>0.01*B5*'LF status'!$Z5</f>
        <v>0.57898400000000005</v>
      </c>
      <c r="AP5" s="3">
        <f>0.01*C5*'LF status'!$Z5</f>
        <v>9.4949999999999993E-2</v>
      </c>
      <c r="AQ5" s="3">
        <f>0.01*D5*'LF status'!$Z5</f>
        <v>3.0730039999999996</v>
      </c>
      <c r="AR5" s="3">
        <f>0.01*E5*'LF status'!$Z5</f>
        <v>0.47306199999999998</v>
      </c>
    </row>
    <row r="6" spans="1:44" x14ac:dyDescent="0.25">
      <c r="A6">
        <v>1971</v>
      </c>
      <c r="B6">
        <v>13.05</v>
      </c>
      <c r="C6">
        <v>2.98</v>
      </c>
      <c r="D6">
        <v>68.8</v>
      </c>
      <c r="E6">
        <v>15.17</v>
      </c>
      <c r="F6">
        <v>100</v>
      </c>
      <c r="H6">
        <v>1971</v>
      </c>
      <c r="I6">
        <v>16.13</v>
      </c>
      <c r="J6">
        <v>83.87</v>
      </c>
      <c r="K6">
        <v>100</v>
      </c>
      <c r="AO6" s="3">
        <f>0.01*B6*'LF status'!$Z6</f>
        <v>0.61857000000000006</v>
      </c>
      <c r="AP6" s="3">
        <f>0.01*C6*'LF status'!$Z6</f>
        <v>0.14125200000000002</v>
      </c>
      <c r="AQ6" s="3">
        <f>0.01*D6*'LF status'!$Z6</f>
        <v>3.26112</v>
      </c>
      <c r="AR6" s="3">
        <f>0.01*E6*'LF status'!$Z6</f>
        <v>0.71905800000000009</v>
      </c>
    </row>
    <row r="7" spans="1:44" x14ac:dyDescent="0.25">
      <c r="A7">
        <v>1972</v>
      </c>
      <c r="B7">
        <v>17.86</v>
      </c>
      <c r="C7">
        <v>2</v>
      </c>
      <c r="D7">
        <v>66.53</v>
      </c>
      <c r="E7">
        <v>13.61</v>
      </c>
      <c r="F7">
        <v>100</v>
      </c>
      <c r="H7">
        <v>1972</v>
      </c>
      <c r="I7">
        <v>19.68</v>
      </c>
      <c r="J7">
        <v>80.319999999999993</v>
      </c>
      <c r="K7">
        <v>100</v>
      </c>
      <c r="AO7" s="3">
        <f>0.01*B7*'LF status'!$Z7</f>
        <v>0.88585600000000009</v>
      </c>
      <c r="AP7" s="3">
        <f>0.01*C7*'LF status'!$Z7</f>
        <v>9.9199999999999997E-2</v>
      </c>
      <c r="AQ7" s="3">
        <f>0.01*D7*'LF status'!$Z7</f>
        <v>3.2998880000000002</v>
      </c>
      <c r="AR7" s="3">
        <f>0.01*E7*'LF status'!$Z7</f>
        <v>0.67505599999999999</v>
      </c>
    </row>
    <row r="8" spans="1:44" x14ac:dyDescent="0.25">
      <c r="A8">
        <v>1973</v>
      </c>
      <c r="B8">
        <v>20.25</v>
      </c>
      <c r="C8">
        <v>3.29</v>
      </c>
      <c r="D8">
        <v>65.61</v>
      </c>
      <c r="E8">
        <v>10.85</v>
      </c>
      <c r="F8">
        <v>100</v>
      </c>
      <c r="H8">
        <v>1973</v>
      </c>
      <c r="I8">
        <v>23.04</v>
      </c>
      <c r="J8">
        <v>76.959999999999994</v>
      </c>
      <c r="K8">
        <v>100</v>
      </c>
      <c r="AO8" s="3">
        <f>0.01*B8*'LF status'!$Z8</f>
        <v>1.0368000000000002</v>
      </c>
      <c r="AP8" s="3">
        <f>0.01*C8*'LF status'!$Z8</f>
        <v>0.16844799999999999</v>
      </c>
      <c r="AQ8" s="3">
        <f>0.01*D8*'LF status'!$Z8</f>
        <v>3.359232</v>
      </c>
      <c r="AR8" s="3">
        <f>0.01*E8*'LF status'!$Z8</f>
        <v>0.55552000000000001</v>
      </c>
    </row>
    <row r="9" spans="1:44" x14ac:dyDescent="0.25">
      <c r="A9">
        <v>1974</v>
      </c>
      <c r="B9">
        <v>13.59</v>
      </c>
      <c r="C9">
        <v>1.98</v>
      </c>
      <c r="D9">
        <v>74.13</v>
      </c>
      <c r="E9">
        <v>10.31</v>
      </c>
      <c r="F9">
        <v>100</v>
      </c>
      <c r="H9">
        <v>1974</v>
      </c>
      <c r="I9">
        <v>15.77</v>
      </c>
      <c r="J9">
        <v>84.23</v>
      </c>
      <c r="K9">
        <v>100</v>
      </c>
      <c r="AO9" s="3">
        <f>0.01*B9*'LF status'!$Z9</f>
        <v>0.72706499999999996</v>
      </c>
      <c r="AP9" s="3">
        <f>0.01*C9*'LF status'!$Z9</f>
        <v>0.10593</v>
      </c>
      <c r="AQ9" s="3">
        <f>0.01*D9*'LF status'!$Z9</f>
        <v>3.9659549999999997</v>
      </c>
      <c r="AR9" s="3">
        <f>0.01*E9*'LF status'!$Z9</f>
        <v>0.55158499999999999</v>
      </c>
    </row>
    <row r="10" spans="1:44" x14ac:dyDescent="0.25">
      <c r="A10">
        <v>1975</v>
      </c>
      <c r="B10">
        <v>15.96</v>
      </c>
      <c r="C10">
        <v>0.96</v>
      </c>
      <c r="D10">
        <v>69.180000000000007</v>
      </c>
      <c r="E10">
        <v>13.9</v>
      </c>
      <c r="F10">
        <v>100</v>
      </c>
      <c r="H10">
        <v>1975</v>
      </c>
      <c r="I10">
        <v>15.72</v>
      </c>
      <c r="J10">
        <v>84.28</v>
      </c>
      <c r="K10">
        <v>100</v>
      </c>
      <c r="AO10" s="3">
        <f>0.01*B10*'LF status'!$Z10</f>
        <v>0.89056800000000014</v>
      </c>
      <c r="AP10" s="3">
        <f>0.01*C10*'LF status'!$Z10</f>
        <v>5.3567999999999998E-2</v>
      </c>
      <c r="AQ10" s="3">
        <f>0.01*D10*'LF status'!$Z10</f>
        <v>3.8602440000000007</v>
      </c>
      <c r="AR10" s="3">
        <f>0.01*E10*'LF status'!$Z10</f>
        <v>0.77562000000000009</v>
      </c>
    </row>
    <row r="11" spans="1:44" x14ac:dyDescent="0.25">
      <c r="A11">
        <v>1976</v>
      </c>
      <c r="B11">
        <v>15.19</v>
      </c>
      <c r="C11">
        <v>1.47</v>
      </c>
      <c r="D11">
        <v>72.19</v>
      </c>
      <c r="E11">
        <v>11.15</v>
      </c>
      <c r="F11">
        <v>100</v>
      </c>
      <c r="H11">
        <v>1976</v>
      </c>
      <c r="I11">
        <v>16.09</v>
      </c>
      <c r="J11">
        <v>83.91</v>
      </c>
      <c r="K11">
        <v>100</v>
      </c>
      <c r="M11">
        <v>1976</v>
      </c>
      <c r="N11">
        <v>14.82</v>
      </c>
      <c r="O11">
        <v>2.6840000000000002</v>
      </c>
      <c r="P11">
        <v>70.37</v>
      </c>
      <c r="Q11">
        <v>12.12</v>
      </c>
      <c r="R11">
        <v>100</v>
      </c>
      <c r="T11">
        <v>1976</v>
      </c>
      <c r="U11">
        <v>17.510000000000002</v>
      </c>
      <c r="V11">
        <v>82.49</v>
      </c>
      <c r="W11">
        <v>100</v>
      </c>
      <c r="AO11" s="3">
        <f>0.01*B11*'LF status'!$Z11</f>
        <v>0.89772900000000011</v>
      </c>
      <c r="AP11" s="3">
        <f>0.01*C11*'LF status'!$Z11</f>
        <v>8.6876999999999996E-2</v>
      </c>
      <c r="AQ11" s="3">
        <f>0.01*D11*'LF status'!$Z11</f>
        <v>4.2664289999999996</v>
      </c>
      <c r="AR11" s="3">
        <f>0.01*E11*'LF status'!$Z11</f>
        <v>0.65896500000000002</v>
      </c>
    </row>
    <row r="12" spans="1:44" x14ac:dyDescent="0.25">
      <c r="A12">
        <v>1977</v>
      </c>
      <c r="B12">
        <v>19.22</v>
      </c>
      <c r="C12">
        <v>3.23</v>
      </c>
      <c r="D12">
        <v>66.3</v>
      </c>
      <c r="E12">
        <v>11.26</v>
      </c>
      <c r="F12">
        <v>100</v>
      </c>
      <c r="H12">
        <v>1977</v>
      </c>
      <c r="I12">
        <v>22.02</v>
      </c>
      <c r="J12">
        <v>77.98</v>
      </c>
      <c r="K12">
        <v>100</v>
      </c>
      <c r="M12">
        <v>1977</v>
      </c>
      <c r="N12">
        <v>15.01</v>
      </c>
      <c r="O12">
        <v>1.992</v>
      </c>
      <c r="P12">
        <v>69.38</v>
      </c>
      <c r="Q12">
        <v>13.61</v>
      </c>
      <c r="R12">
        <v>100</v>
      </c>
      <c r="T12">
        <v>1977</v>
      </c>
      <c r="U12">
        <v>17.010000000000002</v>
      </c>
      <c r="V12">
        <v>82.99</v>
      </c>
      <c r="W12">
        <v>100</v>
      </c>
      <c r="AO12" s="3">
        <f>0.01*B12*'LF status'!$Z12</f>
        <v>1.1301359999999998</v>
      </c>
      <c r="AP12" s="3">
        <f>0.01*C12*'LF status'!$Z12</f>
        <v>0.18992400000000001</v>
      </c>
      <c r="AQ12" s="3">
        <f>0.01*D12*'LF status'!$Z12</f>
        <v>3.8984400000000003</v>
      </c>
      <c r="AR12" s="3">
        <f>0.01*E12*'LF status'!$Z12</f>
        <v>0.66208800000000001</v>
      </c>
    </row>
    <row r="13" spans="1:44" x14ac:dyDescent="0.25">
      <c r="A13">
        <v>1978</v>
      </c>
      <c r="B13">
        <v>16.940000000000001</v>
      </c>
      <c r="C13">
        <v>2.4300000000000002</v>
      </c>
      <c r="D13">
        <v>69.86</v>
      </c>
      <c r="E13">
        <v>10.77</v>
      </c>
      <c r="F13">
        <v>100</v>
      </c>
      <c r="H13">
        <v>1978</v>
      </c>
      <c r="I13">
        <v>19.38</v>
      </c>
      <c r="J13">
        <v>80.62</v>
      </c>
      <c r="K13">
        <v>100</v>
      </c>
      <c r="M13">
        <v>1978</v>
      </c>
      <c r="N13">
        <v>15.11</v>
      </c>
      <c r="O13">
        <v>3.2269999999999999</v>
      </c>
      <c r="P13">
        <v>70.11</v>
      </c>
      <c r="Q13">
        <v>11.55</v>
      </c>
      <c r="R13">
        <v>100</v>
      </c>
      <c r="T13">
        <v>1978</v>
      </c>
      <c r="U13">
        <v>18.34</v>
      </c>
      <c r="V13">
        <v>81.66</v>
      </c>
      <c r="W13">
        <v>100</v>
      </c>
      <c r="AO13" s="3">
        <f>0.01*B13*'LF status'!$Z13</f>
        <v>0.97405000000000008</v>
      </c>
      <c r="AP13" s="3">
        <f>0.01*C13*'LF status'!$Z13</f>
        <v>0.13972500000000002</v>
      </c>
      <c r="AQ13" s="3">
        <f>0.01*D13*'LF status'!$Z13</f>
        <v>4.0169499999999996</v>
      </c>
      <c r="AR13" s="3">
        <f>0.01*E13*'LF status'!$Z13</f>
        <v>0.61927500000000002</v>
      </c>
    </row>
    <row r="14" spans="1:44" x14ac:dyDescent="0.25">
      <c r="A14">
        <v>1979</v>
      </c>
      <c r="B14">
        <v>18.920000000000002</v>
      </c>
      <c r="C14">
        <v>1.05</v>
      </c>
      <c r="D14">
        <v>69.349999999999994</v>
      </c>
      <c r="E14">
        <v>10.68</v>
      </c>
      <c r="F14">
        <v>100</v>
      </c>
      <c r="H14">
        <v>1979</v>
      </c>
      <c r="I14">
        <v>19.55</v>
      </c>
      <c r="J14">
        <v>80.45</v>
      </c>
      <c r="K14">
        <v>100</v>
      </c>
      <c r="M14">
        <v>1979</v>
      </c>
      <c r="N14">
        <v>15.87</v>
      </c>
      <c r="O14">
        <v>1.8049999999999999</v>
      </c>
      <c r="P14">
        <v>72.930000000000007</v>
      </c>
      <c r="Q14">
        <v>9.3930000000000007</v>
      </c>
      <c r="R14">
        <v>100</v>
      </c>
      <c r="T14">
        <v>1979</v>
      </c>
      <c r="U14">
        <v>17.670000000000002</v>
      </c>
      <c r="V14">
        <v>82.33</v>
      </c>
      <c r="W14">
        <v>100</v>
      </c>
      <c r="AO14" s="3">
        <f>0.01*B14*'LF status'!$Z14</f>
        <v>1.0973600000000001</v>
      </c>
      <c r="AP14" s="3">
        <f>0.01*C14*'LF status'!$Z14</f>
        <v>6.0900000000000003E-2</v>
      </c>
      <c r="AQ14" s="3">
        <f>0.01*D14*'LF status'!$Z14</f>
        <v>4.0222999999999995</v>
      </c>
      <c r="AR14" s="3">
        <f>0.01*E14*'LF status'!$Z14</f>
        <v>0.61943999999999999</v>
      </c>
    </row>
    <row r="15" spans="1:44" x14ac:dyDescent="0.25">
      <c r="A15">
        <v>1980</v>
      </c>
      <c r="B15">
        <v>20.37</v>
      </c>
      <c r="C15">
        <v>2.35</v>
      </c>
      <c r="D15">
        <v>66.430000000000007</v>
      </c>
      <c r="E15">
        <v>10.85</v>
      </c>
      <c r="F15">
        <v>100</v>
      </c>
      <c r="H15">
        <v>1980</v>
      </c>
      <c r="I15">
        <v>22.38</v>
      </c>
      <c r="J15">
        <v>77.62</v>
      </c>
      <c r="K15">
        <v>100</v>
      </c>
      <c r="M15">
        <v>1980</v>
      </c>
      <c r="N15">
        <v>21.33</v>
      </c>
      <c r="O15">
        <v>1.109</v>
      </c>
      <c r="P15">
        <v>66.06</v>
      </c>
      <c r="Q15">
        <v>11.5</v>
      </c>
      <c r="R15">
        <v>100</v>
      </c>
      <c r="T15">
        <v>1980</v>
      </c>
      <c r="U15">
        <v>22.44</v>
      </c>
      <c r="V15">
        <v>77.56</v>
      </c>
      <c r="W15">
        <v>100</v>
      </c>
      <c r="AO15" s="3">
        <f>0.01*B15*'LF status'!$Z15</f>
        <v>1.1855340000000001</v>
      </c>
      <c r="AP15" s="3">
        <f>0.01*C15*'LF status'!$Z15</f>
        <v>0.13677</v>
      </c>
      <c r="AQ15" s="3">
        <f>0.01*D15*'LF status'!$Z15</f>
        <v>3.8662260000000011</v>
      </c>
      <c r="AR15" s="3">
        <f>0.01*E15*'LF status'!$Z15</f>
        <v>0.63146999999999998</v>
      </c>
    </row>
    <row r="16" spans="1:44" x14ac:dyDescent="0.25">
      <c r="A16">
        <v>1981</v>
      </c>
      <c r="B16">
        <v>19.61</v>
      </c>
      <c r="C16">
        <v>1.86</v>
      </c>
      <c r="D16">
        <v>63.86</v>
      </c>
      <c r="E16">
        <v>14.68</v>
      </c>
      <c r="F16">
        <v>100</v>
      </c>
      <c r="H16">
        <v>1981</v>
      </c>
      <c r="I16">
        <v>20.71</v>
      </c>
      <c r="J16">
        <v>79.290000000000006</v>
      </c>
      <c r="K16">
        <v>100</v>
      </c>
      <c r="M16">
        <v>1981</v>
      </c>
      <c r="N16">
        <v>20.47</v>
      </c>
      <c r="O16">
        <v>2.0630000000000002</v>
      </c>
      <c r="P16">
        <v>68.45</v>
      </c>
      <c r="Q16">
        <v>9.0190000000000001</v>
      </c>
      <c r="R16">
        <v>100</v>
      </c>
      <c r="T16">
        <v>1981</v>
      </c>
      <c r="U16">
        <v>22.53</v>
      </c>
      <c r="V16">
        <v>77.47</v>
      </c>
      <c r="W16">
        <v>100</v>
      </c>
      <c r="Y16">
        <v>1981</v>
      </c>
      <c r="Z16">
        <v>15.55</v>
      </c>
      <c r="AA16">
        <v>2.8959999999999999</v>
      </c>
      <c r="AB16">
        <v>74.63</v>
      </c>
      <c r="AC16">
        <v>6.9240000000000004</v>
      </c>
      <c r="AD16">
        <v>100</v>
      </c>
      <c r="AF16">
        <v>1981</v>
      </c>
      <c r="AG16">
        <v>15.78</v>
      </c>
      <c r="AH16">
        <v>2.8420000000000001</v>
      </c>
      <c r="AI16">
        <v>74.709999999999994</v>
      </c>
      <c r="AJ16">
        <v>6.6680000000000001</v>
      </c>
      <c r="AK16">
        <v>100</v>
      </c>
      <c r="AM16">
        <f>AI16+AJ16</f>
        <v>81.378</v>
      </c>
      <c r="AO16" s="3">
        <f>0.01*B16*'LF status'!$Z16</f>
        <v>1.076589</v>
      </c>
      <c r="AP16" s="3">
        <f>0.01*C16*'LF status'!$Z16</f>
        <v>0.10211400000000001</v>
      </c>
      <c r="AQ16" s="3">
        <f>0.01*D16*'LF status'!$Z16</f>
        <v>3.5059140000000006</v>
      </c>
      <c r="AR16" s="3">
        <f>0.01*E16*'LF status'!$Z16</f>
        <v>0.80593200000000009</v>
      </c>
    </row>
    <row r="17" spans="1:44" x14ac:dyDescent="0.25">
      <c r="A17">
        <v>1982</v>
      </c>
      <c r="B17">
        <v>22.56</v>
      </c>
      <c r="C17">
        <v>2.4500000000000002</v>
      </c>
      <c r="D17">
        <v>64.48</v>
      </c>
      <c r="E17">
        <v>10.51</v>
      </c>
      <c r="F17">
        <v>100</v>
      </c>
      <c r="H17">
        <v>1982</v>
      </c>
      <c r="I17">
        <v>24.54</v>
      </c>
      <c r="J17">
        <v>75.459999999999994</v>
      </c>
      <c r="K17">
        <v>100</v>
      </c>
      <c r="M17">
        <v>1982</v>
      </c>
      <c r="N17">
        <v>22.49</v>
      </c>
      <c r="O17">
        <v>1.72</v>
      </c>
      <c r="P17">
        <v>64.95</v>
      </c>
      <c r="Q17">
        <v>10.84</v>
      </c>
      <c r="R17">
        <v>100</v>
      </c>
      <c r="T17">
        <v>1982</v>
      </c>
      <c r="U17">
        <v>24.21</v>
      </c>
      <c r="V17">
        <v>75.790000000000006</v>
      </c>
      <c r="W17">
        <v>100</v>
      </c>
      <c r="Y17">
        <v>1982</v>
      </c>
      <c r="Z17">
        <v>13.99</v>
      </c>
      <c r="AA17">
        <v>0.67679999999999996</v>
      </c>
      <c r="AB17">
        <v>76.34</v>
      </c>
      <c r="AC17">
        <v>8.9960000000000004</v>
      </c>
      <c r="AD17">
        <v>100</v>
      </c>
      <c r="AF17">
        <v>1982</v>
      </c>
      <c r="AG17">
        <v>14.14</v>
      </c>
      <c r="AH17">
        <v>0.65480000000000005</v>
      </c>
      <c r="AI17">
        <v>76.5</v>
      </c>
      <c r="AJ17">
        <v>8.7040000000000006</v>
      </c>
      <c r="AK17">
        <v>100</v>
      </c>
      <c r="AM17">
        <f t="shared" ref="AM17:AM28" si="0">AI17+AJ17</f>
        <v>85.204000000000008</v>
      </c>
      <c r="AO17" s="3">
        <f>0.01*B17*'LF status'!$Z17</f>
        <v>1.290432</v>
      </c>
      <c r="AP17" s="3">
        <f>0.01*C17*'LF status'!$Z17</f>
        <v>0.14013999999999999</v>
      </c>
      <c r="AQ17" s="3">
        <f>0.01*D17*'LF status'!$Z17</f>
        <v>3.688256</v>
      </c>
      <c r="AR17" s="3">
        <f>0.01*E17*'LF status'!$Z17</f>
        <v>0.60117199999999993</v>
      </c>
    </row>
    <row r="18" spans="1:44" x14ac:dyDescent="0.25">
      <c r="A18">
        <v>1983</v>
      </c>
      <c r="B18">
        <v>19.79</v>
      </c>
      <c r="C18">
        <v>1.1299999999999999</v>
      </c>
      <c r="D18">
        <v>68.02</v>
      </c>
      <c r="E18">
        <v>11.05</v>
      </c>
      <c r="F18">
        <v>100</v>
      </c>
      <c r="H18">
        <v>1983</v>
      </c>
      <c r="I18">
        <v>20.59</v>
      </c>
      <c r="J18">
        <v>79.41</v>
      </c>
      <c r="K18">
        <v>100</v>
      </c>
      <c r="M18">
        <v>1983</v>
      </c>
      <c r="N18">
        <v>20.85</v>
      </c>
      <c r="O18">
        <v>3.6909999999999998</v>
      </c>
      <c r="P18">
        <v>65.400000000000006</v>
      </c>
      <c r="Q18">
        <v>10.06</v>
      </c>
      <c r="R18">
        <v>100</v>
      </c>
      <c r="T18">
        <v>1983</v>
      </c>
      <c r="U18">
        <v>24.54</v>
      </c>
      <c r="V18">
        <v>75.459999999999994</v>
      </c>
      <c r="W18">
        <v>100</v>
      </c>
      <c r="Y18">
        <v>1983</v>
      </c>
      <c r="Z18">
        <v>10.6</v>
      </c>
      <c r="AA18">
        <v>4.9939999999999998</v>
      </c>
      <c r="AB18">
        <v>74.39</v>
      </c>
      <c r="AC18">
        <v>10.01</v>
      </c>
      <c r="AD18">
        <v>100</v>
      </c>
      <c r="AF18">
        <v>1983</v>
      </c>
      <c r="AG18">
        <v>11.31</v>
      </c>
      <c r="AH18">
        <v>5.1529999999999996</v>
      </c>
      <c r="AI18">
        <v>73.87</v>
      </c>
      <c r="AJ18">
        <v>9.6750000000000007</v>
      </c>
      <c r="AK18">
        <v>100</v>
      </c>
      <c r="AM18">
        <f t="shared" si="0"/>
        <v>83.545000000000002</v>
      </c>
      <c r="AO18" s="3">
        <f>0.01*B18*'LF status'!$Z18</f>
        <v>1.2032320000000001</v>
      </c>
      <c r="AP18" s="3">
        <f>0.01*C18*'LF status'!$Z18</f>
        <v>6.8704000000000001E-2</v>
      </c>
      <c r="AQ18" s="3">
        <f>0.01*D18*'LF status'!$Z18</f>
        <v>4.1356160000000006</v>
      </c>
      <c r="AR18" s="3">
        <f>0.01*E18*'LF status'!$Z18</f>
        <v>0.6718400000000001</v>
      </c>
    </row>
    <row r="19" spans="1:44" x14ac:dyDescent="0.25">
      <c r="A19">
        <v>1984</v>
      </c>
      <c r="B19">
        <v>21.71</v>
      </c>
      <c r="C19">
        <v>1.7</v>
      </c>
      <c r="D19">
        <v>63.26</v>
      </c>
      <c r="E19">
        <v>13.33</v>
      </c>
      <c r="F19">
        <v>100</v>
      </c>
      <c r="H19">
        <v>1984</v>
      </c>
      <c r="I19">
        <v>22.58</v>
      </c>
      <c r="J19">
        <v>77.42</v>
      </c>
      <c r="K19">
        <v>100</v>
      </c>
      <c r="M19">
        <v>1984</v>
      </c>
      <c r="N19">
        <v>22.96</v>
      </c>
      <c r="O19">
        <v>1.978</v>
      </c>
      <c r="P19">
        <v>61.85</v>
      </c>
      <c r="Q19">
        <v>13.21</v>
      </c>
      <c r="R19">
        <v>100</v>
      </c>
      <c r="T19">
        <v>1984</v>
      </c>
      <c r="U19">
        <v>24.94</v>
      </c>
      <c r="V19">
        <v>75.06</v>
      </c>
      <c r="W19">
        <v>100</v>
      </c>
      <c r="Y19">
        <v>1984</v>
      </c>
      <c r="Z19">
        <v>15.82</v>
      </c>
      <c r="AA19">
        <v>2.7290000000000001</v>
      </c>
      <c r="AB19">
        <v>75.31</v>
      </c>
      <c r="AC19">
        <v>6.1420000000000003</v>
      </c>
      <c r="AD19">
        <v>100</v>
      </c>
      <c r="AF19">
        <v>1984</v>
      </c>
      <c r="AG19">
        <v>15.76</v>
      </c>
      <c r="AH19">
        <v>2.665</v>
      </c>
      <c r="AI19">
        <v>75.12</v>
      </c>
      <c r="AJ19">
        <v>6.4550000000000001</v>
      </c>
      <c r="AK19">
        <v>100</v>
      </c>
      <c r="AM19">
        <f t="shared" si="0"/>
        <v>81.575000000000003</v>
      </c>
      <c r="AO19" s="3">
        <f>0.01*B19*'LF status'!$Z19</f>
        <v>1.315626</v>
      </c>
      <c r="AP19" s="3">
        <f>0.01*C19*'LF status'!$Z19</f>
        <v>0.10302</v>
      </c>
      <c r="AQ19" s="3">
        <f>0.01*D19*'LF status'!$Z19</f>
        <v>3.8335559999999993</v>
      </c>
      <c r="AR19" s="3">
        <f>0.01*E19*'LF status'!$Z19</f>
        <v>0.80779799999999991</v>
      </c>
    </row>
    <row r="20" spans="1:44" x14ac:dyDescent="0.25">
      <c r="A20">
        <v>1985</v>
      </c>
      <c r="B20">
        <v>22.94</v>
      </c>
      <c r="C20">
        <v>2.5</v>
      </c>
      <c r="D20">
        <v>61.56</v>
      </c>
      <c r="E20">
        <v>13.01</v>
      </c>
      <c r="F20">
        <v>100</v>
      </c>
      <c r="H20">
        <v>1985</v>
      </c>
      <c r="I20">
        <v>24.81</v>
      </c>
      <c r="J20">
        <v>75.19</v>
      </c>
      <c r="K20">
        <v>100</v>
      </c>
      <c r="M20">
        <v>1985</v>
      </c>
      <c r="N20">
        <v>25.18</v>
      </c>
      <c r="O20">
        <v>1.383</v>
      </c>
      <c r="P20">
        <v>64.930000000000007</v>
      </c>
      <c r="Q20">
        <v>8.5120000000000005</v>
      </c>
      <c r="R20">
        <v>100</v>
      </c>
      <c r="T20">
        <v>1985</v>
      </c>
      <c r="U20">
        <v>26.56</v>
      </c>
      <c r="V20">
        <v>73.44</v>
      </c>
      <c r="W20">
        <v>100</v>
      </c>
      <c r="Y20">
        <v>1985</v>
      </c>
      <c r="Z20">
        <v>14.69</v>
      </c>
      <c r="AA20">
        <v>2.0249999999999999</v>
      </c>
      <c r="AB20">
        <v>78.17</v>
      </c>
      <c r="AC20">
        <v>5.1159999999999997</v>
      </c>
      <c r="AD20">
        <v>100</v>
      </c>
      <c r="AF20">
        <v>1985</v>
      </c>
      <c r="AG20">
        <v>13.56</v>
      </c>
      <c r="AH20">
        <v>2.129</v>
      </c>
      <c r="AI20">
        <v>78.540000000000006</v>
      </c>
      <c r="AJ20">
        <v>5.774</v>
      </c>
      <c r="AK20">
        <v>100</v>
      </c>
      <c r="AM20">
        <f t="shared" si="0"/>
        <v>84.314000000000007</v>
      </c>
      <c r="AO20" s="3">
        <f>0.01*B20*'LF status'!$Z20</f>
        <v>1.4016340000000003</v>
      </c>
      <c r="AP20" s="3">
        <f>0.01*C20*'LF status'!$Z20</f>
        <v>0.15275000000000002</v>
      </c>
      <c r="AQ20" s="3">
        <f>0.01*D20*'LF status'!$Z20</f>
        <v>3.7613160000000003</v>
      </c>
      <c r="AR20" s="3">
        <f>0.01*E20*'LF status'!$Z20</f>
        <v>0.79491100000000003</v>
      </c>
    </row>
    <row r="21" spans="1:44" x14ac:dyDescent="0.25">
      <c r="A21">
        <v>1986</v>
      </c>
      <c r="B21">
        <v>18.38</v>
      </c>
      <c r="C21">
        <v>2.46</v>
      </c>
      <c r="D21">
        <v>66.260000000000005</v>
      </c>
      <c r="E21">
        <v>12.9</v>
      </c>
      <c r="F21">
        <v>100</v>
      </c>
      <c r="H21">
        <v>1986</v>
      </c>
      <c r="I21">
        <v>20.13</v>
      </c>
      <c r="J21">
        <v>79.87</v>
      </c>
      <c r="K21">
        <v>100</v>
      </c>
      <c r="M21">
        <v>1986</v>
      </c>
      <c r="N21">
        <v>19.09</v>
      </c>
      <c r="O21">
        <v>0.91779999999999995</v>
      </c>
      <c r="P21">
        <v>67.400000000000006</v>
      </c>
      <c r="Q21">
        <v>12.59</v>
      </c>
      <c r="R21">
        <v>100</v>
      </c>
      <c r="T21">
        <v>1986</v>
      </c>
      <c r="U21">
        <v>20.010000000000002</v>
      </c>
      <c r="V21">
        <v>79.989999999999995</v>
      </c>
      <c r="W21">
        <v>100</v>
      </c>
      <c r="Y21">
        <v>1986</v>
      </c>
      <c r="Z21">
        <v>10.7</v>
      </c>
      <c r="AA21">
        <v>1.6819999999999999</v>
      </c>
      <c r="AB21">
        <v>76.650000000000006</v>
      </c>
      <c r="AC21">
        <v>10.97</v>
      </c>
      <c r="AD21">
        <v>100</v>
      </c>
      <c r="AF21">
        <v>1986</v>
      </c>
      <c r="AG21">
        <v>10.34</v>
      </c>
      <c r="AH21">
        <v>1.677</v>
      </c>
      <c r="AI21">
        <v>76.819999999999993</v>
      </c>
      <c r="AJ21">
        <v>11.16</v>
      </c>
      <c r="AK21">
        <v>100</v>
      </c>
      <c r="AM21">
        <f t="shared" si="0"/>
        <v>87.97999999999999</v>
      </c>
      <c r="AO21" s="3">
        <f>0.01*B21*'LF status'!$Z21</f>
        <v>1.168968</v>
      </c>
      <c r="AP21" s="3">
        <f>0.01*C21*'LF status'!$Z21</f>
        <v>0.15645600000000001</v>
      </c>
      <c r="AQ21" s="3">
        <f>0.01*D21*'LF status'!$Z21</f>
        <v>4.2141360000000008</v>
      </c>
      <c r="AR21" s="3">
        <f>0.01*E21*'LF status'!$Z21</f>
        <v>0.82044000000000006</v>
      </c>
    </row>
    <row r="22" spans="1:44" x14ac:dyDescent="0.25">
      <c r="A22">
        <v>1987</v>
      </c>
      <c r="B22">
        <v>23.62</v>
      </c>
      <c r="C22">
        <v>3.12</v>
      </c>
      <c r="D22">
        <v>65.73</v>
      </c>
      <c r="E22">
        <v>7.52</v>
      </c>
      <c r="F22">
        <v>100</v>
      </c>
      <c r="H22">
        <v>1987</v>
      </c>
      <c r="I22">
        <v>26.06</v>
      </c>
      <c r="J22">
        <v>73.94</v>
      </c>
      <c r="K22">
        <v>100</v>
      </c>
      <c r="M22">
        <v>1987</v>
      </c>
      <c r="N22">
        <v>19.5</v>
      </c>
      <c r="O22">
        <v>1.67</v>
      </c>
      <c r="P22">
        <v>70.37</v>
      </c>
      <c r="Q22">
        <v>8.4649999999999999</v>
      </c>
      <c r="R22">
        <v>100</v>
      </c>
      <c r="T22">
        <v>1987</v>
      </c>
      <c r="U22">
        <v>21.17</v>
      </c>
      <c r="V22">
        <v>78.83</v>
      </c>
      <c r="W22">
        <v>100</v>
      </c>
      <c r="Y22">
        <v>1987</v>
      </c>
      <c r="Z22">
        <v>13.1</v>
      </c>
      <c r="AA22">
        <v>2.093</v>
      </c>
      <c r="AB22">
        <v>79.58</v>
      </c>
      <c r="AC22">
        <v>5.2290000000000001</v>
      </c>
      <c r="AD22">
        <v>100</v>
      </c>
      <c r="AF22">
        <v>1987</v>
      </c>
      <c r="AG22">
        <v>13.54</v>
      </c>
      <c r="AH22">
        <v>2.028</v>
      </c>
      <c r="AI22">
        <v>79.34</v>
      </c>
      <c r="AJ22">
        <v>5.0880000000000001</v>
      </c>
      <c r="AK22">
        <v>100</v>
      </c>
      <c r="AM22">
        <f t="shared" si="0"/>
        <v>84.427999999999997</v>
      </c>
      <c r="AO22" s="3">
        <f>0.01*B22*'LF status'!$Z22</f>
        <v>1.4715260000000003</v>
      </c>
      <c r="AP22" s="3">
        <f>0.01*C22*'LF status'!$Z22</f>
        <v>0.19437600000000002</v>
      </c>
      <c r="AQ22" s="3">
        <f>0.01*D22*'LF status'!$Z22</f>
        <v>4.0949790000000013</v>
      </c>
      <c r="AR22" s="3">
        <f>0.01*E22*'LF status'!$Z22</f>
        <v>0.46849600000000002</v>
      </c>
    </row>
    <row r="23" spans="1:44" x14ac:dyDescent="0.25">
      <c r="A23">
        <v>1988</v>
      </c>
      <c r="B23">
        <v>20.260000000000002</v>
      </c>
      <c r="C23">
        <v>1.79</v>
      </c>
      <c r="D23">
        <v>66.19</v>
      </c>
      <c r="E23">
        <v>11.75</v>
      </c>
      <c r="F23">
        <v>100</v>
      </c>
      <c r="H23">
        <v>1988</v>
      </c>
      <c r="I23">
        <v>21.94</v>
      </c>
      <c r="J23">
        <v>78.06</v>
      </c>
      <c r="K23">
        <v>100</v>
      </c>
      <c r="M23">
        <v>1988</v>
      </c>
      <c r="N23">
        <v>22.64</v>
      </c>
      <c r="O23">
        <v>2.5070000000000001</v>
      </c>
      <c r="P23">
        <v>68.739999999999995</v>
      </c>
      <c r="Q23">
        <v>6.1059999999999999</v>
      </c>
      <c r="R23">
        <v>100</v>
      </c>
      <c r="T23">
        <v>1988</v>
      </c>
      <c r="U23">
        <v>25.15</v>
      </c>
      <c r="V23">
        <v>74.849999999999994</v>
      </c>
      <c r="W23">
        <v>100</v>
      </c>
      <c r="Y23">
        <v>1988</v>
      </c>
      <c r="Z23">
        <v>13.65</v>
      </c>
      <c r="AA23">
        <v>4.2619999999999996</v>
      </c>
      <c r="AB23">
        <v>78.7</v>
      </c>
      <c r="AC23">
        <v>3.391</v>
      </c>
      <c r="AD23">
        <v>100</v>
      </c>
      <c r="AF23">
        <v>1988</v>
      </c>
      <c r="AG23">
        <v>14.04</v>
      </c>
      <c r="AH23">
        <v>4.1319999999999997</v>
      </c>
      <c r="AI23">
        <v>79.27</v>
      </c>
      <c r="AJ23">
        <v>2.5609999999999999</v>
      </c>
      <c r="AK23">
        <v>100</v>
      </c>
      <c r="AM23">
        <f t="shared" si="0"/>
        <v>81.830999999999989</v>
      </c>
      <c r="AO23" s="3">
        <f>0.01*B23*'LF status'!$Z23</f>
        <v>1.2885360000000003</v>
      </c>
      <c r="AP23" s="3">
        <f>0.01*C23*'LF status'!$Z23</f>
        <v>0.113844</v>
      </c>
      <c r="AQ23" s="3">
        <f>0.01*D23*'LF status'!$Z23</f>
        <v>4.2096840000000002</v>
      </c>
      <c r="AR23" s="3">
        <f>0.01*E23*'LF status'!$Z23</f>
        <v>0.74730000000000008</v>
      </c>
    </row>
    <row r="24" spans="1:44" x14ac:dyDescent="0.25">
      <c r="A24">
        <v>1989</v>
      </c>
      <c r="B24">
        <v>17.78</v>
      </c>
      <c r="C24">
        <v>1.93</v>
      </c>
      <c r="D24">
        <v>74.069999999999993</v>
      </c>
      <c r="E24">
        <v>6.21</v>
      </c>
      <c r="F24">
        <v>100</v>
      </c>
      <c r="H24">
        <v>1989</v>
      </c>
      <c r="I24">
        <v>19.72</v>
      </c>
      <c r="J24">
        <v>80.28</v>
      </c>
      <c r="K24">
        <v>100</v>
      </c>
      <c r="M24">
        <v>1989</v>
      </c>
      <c r="N24">
        <v>23.44</v>
      </c>
      <c r="O24">
        <v>3.06</v>
      </c>
      <c r="P24">
        <v>67.19</v>
      </c>
      <c r="Q24">
        <v>6.3109999999999999</v>
      </c>
      <c r="R24">
        <v>100</v>
      </c>
      <c r="T24">
        <v>1989</v>
      </c>
      <c r="U24">
        <v>26.5</v>
      </c>
      <c r="V24">
        <v>73.5</v>
      </c>
      <c r="W24">
        <v>100</v>
      </c>
      <c r="Y24">
        <v>1989</v>
      </c>
      <c r="Z24">
        <v>16.010000000000002</v>
      </c>
      <c r="AA24">
        <v>3.976</v>
      </c>
      <c r="AB24">
        <v>76.16</v>
      </c>
      <c r="AC24">
        <v>3.851</v>
      </c>
      <c r="AD24">
        <v>100</v>
      </c>
      <c r="AF24">
        <v>1989</v>
      </c>
      <c r="AG24">
        <v>16.84</v>
      </c>
      <c r="AH24">
        <v>3.702</v>
      </c>
      <c r="AI24">
        <v>75.38</v>
      </c>
      <c r="AJ24">
        <v>4.0709999999999997</v>
      </c>
      <c r="AK24">
        <v>100</v>
      </c>
      <c r="AM24">
        <f t="shared" si="0"/>
        <v>79.450999999999993</v>
      </c>
      <c r="AO24" s="3">
        <f>0.01*B24*'LF status'!$Z24</f>
        <v>1.1521440000000001</v>
      </c>
      <c r="AP24" s="3">
        <f>0.01*C24*'LF status'!$Z24</f>
        <v>0.12506400000000001</v>
      </c>
      <c r="AQ24" s="3">
        <f>0.01*D24*'LF status'!$Z24</f>
        <v>4.7997359999999993</v>
      </c>
      <c r="AR24" s="3">
        <f>0.01*E24*'LF status'!$Z24</f>
        <v>0.40240800000000004</v>
      </c>
    </row>
    <row r="25" spans="1:44" x14ac:dyDescent="0.25">
      <c r="A25">
        <v>1990</v>
      </c>
      <c r="H25">
        <v>1990</v>
      </c>
      <c r="M25">
        <v>1990</v>
      </c>
      <c r="N25">
        <v>21.37</v>
      </c>
      <c r="O25">
        <v>2.58</v>
      </c>
      <c r="P25">
        <v>71.34</v>
      </c>
      <c r="Q25">
        <v>4.7149999999999999</v>
      </c>
      <c r="R25">
        <v>100</v>
      </c>
      <c r="T25">
        <v>1990</v>
      </c>
      <c r="U25">
        <v>23.95</v>
      </c>
      <c r="V25">
        <v>76.05</v>
      </c>
      <c r="W25">
        <v>100</v>
      </c>
      <c r="Y25">
        <v>1990</v>
      </c>
      <c r="Z25">
        <v>11.81</v>
      </c>
      <c r="AA25">
        <v>3.2170000000000001</v>
      </c>
      <c r="AB25">
        <v>81.709999999999994</v>
      </c>
      <c r="AC25">
        <v>3.26</v>
      </c>
      <c r="AD25">
        <v>100</v>
      </c>
      <c r="AF25">
        <v>1990</v>
      </c>
      <c r="AG25">
        <v>11.71</v>
      </c>
      <c r="AH25">
        <v>3.07</v>
      </c>
      <c r="AI25">
        <v>81.489999999999995</v>
      </c>
      <c r="AJ25">
        <v>3.7320000000000002</v>
      </c>
      <c r="AK25">
        <v>100</v>
      </c>
      <c r="AM25">
        <f t="shared" si="0"/>
        <v>85.221999999999994</v>
      </c>
      <c r="AO25" s="3"/>
      <c r="AP25" s="3"/>
      <c r="AQ25" s="3"/>
      <c r="AR25" s="3"/>
    </row>
    <row r="26" spans="1:44" x14ac:dyDescent="0.25">
      <c r="A26">
        <v>1991</v>
      </c>
      <c r="B26">
        <v>19.8</v>
      </c>
      <c r="C26">
        <v>1.87</v>
      </c>
      <c r="D26">
        <v>71.19</v>
      </c>
      <c r="E26">
        <v>7.14</v>
      </c>
      <c r="F26">
        <v>100</v>
      </c>
      <c r="H26">
        <v>1991</v>
      </c>
      <c r="I26">
        <v>21.67</v>
      </c>
      <c r="J26">
        <v>78.33</v>
      </c>
      <c r="K26">
        <v>100</v>
      </c>
      <c r="M26">
        <v>1991</v>
      </c>
      <c r="N26">
        <v>19.559999999999999</v>
      </c>
      <c r="O26">
        <v>1.516</v>
      </c>
      <c r="P26">
        <v>72.95</v>
      </c>
      <c r="Q26">
        <v>5.9809999999999999</v>
      </c>
      <c r="R26">
        <v>100</v>
      </c>
      <c r="T26">
        <v>1991</v>
      </c>
      <c r="U26">
        <v>21.07</v>
      </c>
      <c r="V26">
        <v>78.930000000000007</v>
      </c>
      <c r="W26">
        <v>100</v>
      </c>
      <c r="Y26">
        <v>1991</v>
      </c>
      <c r="Z26">
        <v>15.53</v>
      </c>
      <c r="AA26">
        <v>1.1240000000000001</v>
      </c>
      <c r="AB26">
        <v>80.55</v>
      </c>
      <c r="AC26">
        <v>2.8010000000000002</v>
      </c>
      <c r="AD26">
        <v>100</v>
      </c>
      <c r="AF26">
        <v>1991</v>
      </c>
      <c r="AG26">
        <v>15.16</v>
      </c>
      <c r="AH26">
        <v>1.573</v>
      </c>
      <c r="AI26">
        <v>80.41</v>
      </c>
      <c r="AJ26">
        <v>2.8570000000000002</v>
      </c>
      <c r="AK26">
        <v>100</v>
      </c>
      <c r="AM26">
        <f t="shared" si="0"/>
        <v>83.266999999999996</v>
      </c>
      <c r="AO26" s="3">
        <f>0.01*B26*'LF status'!$Z26</f>
        <v>1.36422</v>
      </c>
      <c r="AP26" s="3">
        <f>0.01*C26*'LF status'!$Z26</f>
        <v>0.12884300000000001</v>
      </c>
      <c r="AQ26" s="3">
        <f>0.01*D26*'LF status'!$Z26</f>
        <v>4.9049909999999999</v>
      </c>
      <c r="AR26" s="3">
        <f>0.01*E26*'LF status'!$Z26</f>
        <v>0.49194599999999999</v>
      </c>
    </row>
    <row r="27" spans="1:44" x14ac:dyDescent="0.25">
      <c r="A27">
        <v>1992</v>
      </c>
      <c r="H27">
        <v>1992</v>
      </c>
      <c r="M27">
        <v>1992</v>
      </c>
      <c r="N27">
        <v>20.02</v>
      </c>
      <c r="O27">
        <v>2.492</v>
      </c>
      <c r="P27">
        <v>70.849999999999994</v>
      </c>
      <c r="Q27">
        <v>6.6349999999999998</v>
      </c>
      <c r="R27">
        <v>100</v>
      </c>
      <c r="T27">
        <v>1992</v>
      </c>
      <c r="U27">
        <v>22.51</v>
      </c>
      <c r="V27">
        <v>77.489999999999995</v>
      </c>
      <c r="W27">
        <v>100</v>
      </c>
      <c r="Y27">
        <v>1992</v>
      </c>
      <c r="Z27">
        <v>16.29</v>
      </c>
      <c r="AA27">
        <v>1.718</v>
      </c>
      <c r="AB27">
        <v>76.709999999999994</v>
      </c>
      <c r="AC27">
        <v>5.28</v>
      </c>
      <c r="AD27">
        <v>100</v>
      </c>
      <c r="AF27">
        <v>1992</v>
      </c>
      <c r="AG27">
        <v>15.86</v>
      </c>
      <c r="AH27">
        <v>1.889</v>
      </c>
      <c r="AI27">
        <v>76.739999999999995</v>
      </c>
      <c r="AJ27">
        <v>5.5069999999999997</v>
      </c>
      <c r="AK27">
        <v>100</v>
      </c>
      <c r="AM27">
        <f t="shared" si="0"/>
        <v>82.247</v>
      </c>
      <c r="AO27" s="3"/>
      <c r="AP27" s="3"/>
      <c r="AQ27" s="3"/>
      <c r="AR27" s="3"/>
    </row>
    <row r="28" spans="1:44" x14ac:dyDescent="0.25">
      <c r="A28">
        <v>1993</v>
      </c>
      <c r="B28">
        <v>22.57</v>
      </c>
      <c r="C28">
        <v>2.2599999999999998</v>
      </c>
      <c r="D28">
        <v>69.760000000000005</v>
      </c>
      <c r="E28">
        <v>5.42</v>
      </c>
      <c r="F28">
        <v>100</v>
      </c>
      <c r="H28">
        <v>1993</v>
      </c>
      <c r="I28">
        <v>24.83</v>
      </c>
      <c r="J28">
        <v>75.17</v>
      </c>
      <c r="K28">
        <v>100</v>
      </c>
      <c r="M28">
        <v>1993</v>
      </c>
      <c r="N28">
        <v>23.05</v>
      </c>
      <c r="O28">
        <v>3.016</v>
      </c>
      <c r="P28">
        <v>68.34</v>
      </c>
      <c r="Q28">
        <v>5.5949999999999998</v>
      </c>
      <c r="R28">
        <v>100</v>
      </c>
      <c r="T28">
        <v>1993</v>
      </c>
      <c r="U28">
        <v>26.07</v>
      </c>
      <c r="V28">
        <v>73.930000000000007</v>
      </c>
      <c r="W28">
        <v>100</v>
      </c>
      <c r="Y28">
        <v>1993</v>
      </c>
      <c r="Z28">
        <v>17.239999999999998</v>
      </c>
      <c r="AA28">
        <v>3.4119999999999999</v>
      </c>
      <c r="AB28">
        <v>74.260000000000005</v>
      </c>
      <c r="AC28">
        <v>5.093</v>
      </c>
      <c r="AD28">
        <v>100</v>
      </c>
      <c r="AF28">
        <v>1993</v>
      </c>
      <c r="AG28">
        <v>17.579999999999998</v>
      </c>
      <c r="AH28">
        <v>3.379</v>
      </c>
      <c r="AI28">
        <v>73.989999999999995</v>
      </c>
      <c r="AJ28">
        <v>5.0439999999999996</v>
      </c>
      <c r="AK28">
        <v>100</v>
      </c>
      <c r="AM28">
        <f t="shared" si="0"/>
        <v>79.033999999999992</v>
      </c>
      <c r="AO28" s="3">
        <f>0.01*B28*'LF status'!$Z28</f>
        <v>1.6408389999999999</v>
      </c>
      <c r="AP28" s="3">
        <f>0.01*C28*'LF status'!$Z28</f>
        <v>0.16430199999999998</v>
      </c>
      <c r="AQ28" s="3">
        <f>0.01*D28*'LF status'!$Z28</f>
        <v>5.0715520000000005</v>
      </c>
      <c r="AR28" s="3">
        <f>0.01*E28*'LF status'!$Z28</f>
        <v>0.39403399999999994</v>
      </c>
    </row>
    <row r="30" spans="1:44" x14ac:dyDescent="0.25">
      <c r="AO30" s="3">
        <f>100*(AO28-AO4)/('LF status'!$Z$28-'LF status'!$Z$4)</f>
        <v>35.112167630057805</v>
      </c>
      <c r="AP30" s="3">
        <f>100*(AP28-AP4)/('LF status'!$Z$28-'LF status'!$Z$4)</f>
        <v>0.39904624277456613</v>
      </c>
      <c r="AQ30" s="3">
        <f>100*(AQ28-AQ4)/('LF status'!$Z$28-'LF status'!$Z$4)</f>
        <v>67.084190751445107</v>
      </c>
      <c r="AR30" s="3">
        <f>100*(AR28-AR4)/('LF status'!$Z$28-'LF status'!$Z$4)</f>
        <v>-2.5743930635838166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74"/>
  <sheetViews>
    <sheetView topLeftCell="T1" workbookViewId="0">
      <selection activeCell="B29" sqref="B29"/>
    </sheetView>
  </sheetViews>
  <sheetFormatPr defaultRowHeight="15" x14ac:dyDescent="0.25"/>
  <sheetData>
    <row r="2" spans="1:53" x14ac:dyDescent="0.25">
      <c r="Z2" t="s">
        <v>65</v>
      </c>
      <c r="AG2" t="s">
        <v>65</v>
      </c>
    </row>
    <row r="3" spans="1:53" x14ac:dyDescent="0.25">
      <c r="B3" t="s">
        <v>50</v>
      </c>
      <c r="C3" t="s">
        <v>43</v>
      </c>
      <c r="D3" t="s">
        <v>58</v>
      </c>
      <c r="E3" t="s">
        <v>57</v>
      </c>
      <c r="J3" t="s">
        <v>50</v>
      </c>
      <c r="K3" t="s">
        <v>43</v>
      </c>
      <c r="L3" t="s">
        <v>58</v>
      </c>
      <c r="M3" t="s">
        <v>57</v>
      </c>
      <c r="O3" t="s">
        <v>50</v>
      </c>
      <c r="P3" t="s">
        <v>56</v>
      </c>
      <c r="Q3" t="s">
        <v>57</v>
      </c>
      <c r="T3" t="s">
        <v>66</v>
      </c>
      <c r="W3" t="s">
        <v>51</v>
      </c>
      <c r="Z3" t="s">
        <v>50</v>
      </c>
      <c r="AA3" t="s">
        <v>67</v>
      </c>
      <c r="AB3" t="s">
        <v>68</v>
      </c>
      <c r="AC3" t="s">
        <v>69</v>
      </c>
      <c r="AG3" t="s">
        <v>50</v>
      </c>
      <c r="AH3" t="s">
        <v>67</v>
      </c>
      <c r="AI3" t="s">
        <v>68</v>
      </c>
      <c r="AJ3" t="s">
        <v>69</v>
      </c>
      <c r="AL3" t="s">
        <v>56</v>
      </c>
      <c r="AM3" t="s">
        <v>57</v>
      </c>
      <c r="AP3" t="s">
        <v>70</v>
      </c>
      <c r="AS3" t="s">
        <v>71</v>
      </c>
      <c r="AV3" t="s">
        <v>72</v>
      </c>
    </row>
    <row r="4" spans="1:53" x14ac:dyDescent="0.25">
      <c r="A4">
        <v>1981</v>
      </c>
      <c r="B4" s="3">
        <v>58.56</v>
      </c>
      <c r="C4" s="3">
        <v>2.8610000000000002</v>
      </c>
      <c r="D4" s="3">
        <v>26.9</v>
      </c>
      <c r="E4" s="3">
        <v>11.68</v>
      </c>
      <c r="F4">
        <v>100</v>
      </c>
      <c r="J4" s="3">
        <f>0.01*B4*'LF status'!$J4</f>
        <v>3.8632032000000005</v>
      </c>
      <c r="K4" s="3">
        <f>0.01*C4*'LF status'!$J4</f>
        <v>0.18874017000000004</v>
      </c>
      <c r="L4" s="3">
        <f>0.01*D4*'LF status'!$J4</f>
        <v>1.7745930000000003</v>
      </c>
      <c r="M4" s="3">
        <f>0.01*E4*'LF status'!$J4</f>
        <v>0.77052960000000004</v>
      </c>
      <c r="O4" s="3">
        <f>B4</f>
        <v>58.56</v>
      </c>
      <c r="P4" s="3">
        <f>C4+D4</f>
        <v>29.760999999999999</v>
      </c>
      <c r="Q4" s="3">
        <f>E4</f>
        <v>11.68</v>
      </c>
      <c r="S4">
        <v>1981</v>
      </c>
      <c r="T4" s="18">
        <v>58.24</v>
      </c>
      <c r="V4">
        <v>1981</v>
      </c>
      <c r="W4">
        <v>8.7490000000000006</v>
      </c>
      <c r="Y4" s="18">
        <v>1981</v>
      </c>
      <c r="Z4" s="18">
        <v>60.19</v>
      </c>
      <c r="AA4" s="18">
        <v>2.1589999999999998</v>
      </c>
      <c r="AB4" s="18">
        <v>26.34</v>
      </c>
      <c r="AC4" s="18">
        <v>11.32</v>
      </c>
      <c r="AD4" s="18">
        <v>100</v>
      </c>
      <c r="AF4">
        <v>1981</v>
      </c>
      <c r="AG4" s="7">
        <f>0.01*Z4*'LF status'!$P4</f>
        <v>3.7095096999999999</v>
      </c>
      <c r="AH4" s="7">
        <f>0.01*AA4*'LF status'!$P4</f>
        <v>0.13305917</v>
      </c>
      <c r="AI4" s="7">
        <f>0.01*AB4*'LF status'!$P4</f>
        <v>1.6233342000000002</v>
      </c>
      <c r="AJ4" s="7">
        <f>0.01*AC4*'LF status'!$P4</f>
        <v>0.69765160000000004</v>
      </c>
      <c r="AL4" s="7">
        <f>0.79*AG4+AH4+AI4</f>
        <v>4.6869060330000005</v>
      </c>
      <c r="AM4" s="7">
        <f>0.21*AG4+AJ4</f>
        <v>1.476648637</v>
      </c>
      <c r="AO4">
        <v>1981</v>
      </c>
      <c r="AP4">
        <v>3.7330000000000001</v>
      </c>
      <c r="AR4">
        <v>1981</v>
      </c>
      <c r="AS4" s="18">
        <v>49.04</v>
      </c>
      <c r="AU4">
        <v>1981</v>
      </c>
      <c r="AV4">
        <v>25.43</v>
      </c>
      <c r="AX4" s="18">
        <v>1981</v>
      </c>
      <c r="AY4" s="18">
        <v>73.19</v>
      </c>
      <c r="BA4" s="3">
        <f>100*(AC4/SUM(AA4:AC4))</f>
        <v>28.428639594163592</v>
      </c>
    </row>
    <row r="5" spans="1:53" x14ac:dyDescent="0.25">
      <c r="A5">
        <v>1982</v>
      </c>
      <c r="B5" s="3">
        <v>53.08</v>
      </c>
      <c r="C5" s="3">
        <v>4.8330000000000002</v>
      </c>
      <c r="D5" s="3">
        <v>25.42</v>
      </c>
      <c r="E5" s="3">
        <v>16.670000000000002</v>
      </c>
      <c r="F5">
        <v>100</v>
      </c>
      <c r="J5" s="3">
        <f>0.01*B5*'LF status'!$J5</f>
        <v>3.3084763999999995</v>
      </c>
      <c r="K5" s="3">
        <f>0.01*C5*'LF status'!$J5</f>
        <v>0.30124089000000004</v>
      </c>
      <c r="L5" s="3">
        <f>0.01*D5*'LF status'!$J5</f>
        <v>1.5844286000000001</v>
      </c>
      <c r="M5" s="3">
        <f>0.01*E5*'LF status'!$J5</f>
        <v>1.0390410999999999</v>
      </c>
      <c r="O5" s="3">
        <f t="shared" ref="O5:O16" si="0">B5</f>
        <v>53.08</v>
      </c>
      <c r="P5" s="3">
        <f t="shared" ref="P5:P16" si="1">C5+D5</f>
        <v>30.253</v>
      </c>
      <c r="Q5" s="3">
        <f t="shared" ref="Q5:Q16" si="2">E5</f>
        <v>16.670000000000002</v>
      </c>
      <c r="S5">
        <v>1982</v>
      </c>
      <c r="T5" s="18">
        <v>53.01</v>
      </c>
      <c r="V5">
        <v>1982</v>
      </c>
      <c r="W5">
        <v>8.6069999999999993</v>
      </c>
      <c r="Y5" s="18">
        <v>1982</v>
      </c>
      <c r="Z5" s="18">
        <v>54.97</v>
      </c>
      <c r="AA5" s="18">
        <v>2.1120000000000001</v>
      </c>
      <c r="AB5" s="18">
        <v>26.97</v>
      </c>
      <c r="AC5" s="18">
        <v>15.95</v>
      </c>
      <c r="AD5" s="18">
        <v>100</v>
      </c>
      <c r="AF5">
        <v>1982</v>
      </c>
      <c r="AG5" s="7">
        <f>0.01*Z5*'LF status'!$P5</f>
        <v>3.4713555</v>
      </c>
      <c r="AH5" s="7">
        <f>0.01*AA5*'LF status'!$P5</f>
        <v>0.13337280000000001</v>
      </c>
      <c r="AI5" s="7">
        <f>0.01*AB5*'LF status'!$P5</f>
        <v>1.7031555</v>
      </c>
      <c r="AJ5" s="7">
        <f>0.01*AC5*'LF status'!$P5</f>
        <v>1.0072425</v>
      </c>
      <c r="AL5" s="7">
        <f t="shared" ref="AL5:AL37" si="3">0.79*AG5+AH5+AI5</f>
        <v>4.5788991450000003</v>
      </c>
      <c r="AM5" s="7">
        <f t="shared" ref="AM5:AM37" si="4">0.21*AG5+AJ5</f>
        <v>1.7362271549999999</v>
      </c>
      <c r="AO5">
        <v>1982</v>
      </c>
      <c r="AP5">
        <v>5.2270000000000003</v>
      </c>
      <c r="AR5">
        <v>1982</v>
      </c>
      <c r="AS5" s="18">
        <v>45.83</v>
      </c>
      <c r="AU5">
        <v>1982</v>
      </c>
      <c r="AV5">
        <v>19.649999999999999</v>
      </c>
      <c r="AX5" s="18">
        <v>1982</v>
      </c>
      <c r="AY5" s="18">
        <v>71.84</v>
      </c>
      <c r="BA5" s="3">
        <f t="shared" ref="BA5:BA37" si="5">100*(AC5/SUM(AA5:AC5))</f>
        <v>35.41925741694795</v>
      </c>
    </row>
    <row r="6" spans="1:53" x14ac:dyDescent="0.25">
      <c r="A6">
        <v>1983</v>
      </c>
      <c r="B6" s="3">
        <v>57.33</v>
      </c>
      <c r="C6" s="3">
        <v>4.6520000000000001</v>
      </c>
      <c r="D6" s="3">
        <v>23.87</v>
      </c>
      <c r="E6" s="3">
        <v>14.15</v>
      </c>
      <c r="F6">
        <v>100</v>
      </c>
      <c r="J6" s="3">
        <f>0.01*B6*'LF status'!$J6</f>
        <v>3.8749347000000003</v>
      </c>
      <c r="K6" s="3">
        <f>0.01*C6*'LF status'!$J6</f>
        <v>0.31442868000000002</v>
      </c>
      <c r="L6" s="3">
        <f>0.01*D6*'LF status'!$J6</f>
        <v>1.6133733000000003</v>
      </c>
      <c r="M6" s="3">
        <f>0.01*E6*'LF status'!$J6</f>
        <v>0.95639850000000015</v>
      </c>
      <c r="O6" s="3">
        <f t="shared" si="0"/>
        <v>57.33</v>
      </c>
      <c r="P6" s="3">
        <f t="shared" si="1"/>
        <v>28.522000000000002</v>
      </c>
      <c r="Q6" s="3">
        <f t="shared" si="2"/>
        <v>14.15</v>
      </c>
      <c r="S6">
        <v>1983</v>
      </c>
      <c r="T6" s="18">
        <v>56.49</v>
      </c>
      <c r="V6">
        <v>1983</v>
      </c>
      <c r="W6">
        <v>7.8920000000000003</v>
      </c>
      <c r="Y6" s="18">
        <v>1983</v>
      </c>
      <c r="Z6" s="18">
        <v>57.37</v>
      </c>
      <c r="AA6" s="18">
        <v>2.3370000000000002</v>
      </c>
      <c r="AB6" s="18">
        <v>26.86</v>
      </c>
      <c r="AC6" s="18">
        <v>13.43</v>
      </c>
      <c r="AD6" s="18">
        <v>100</v>
      </c>
      <c r="AF6">
        <v>1983</v>
      </c>
      <c r="AG6" s="7">
        <f>0.01*Z6*'LF status'!$P6</f>
        <v>3.72905</v>
      </c>
      <c r="AH6" s="7">
        <f>0.01*AA6*'LF status'!$P6</f>
        <v>0.15190500000000001</v>
      </c>
      <c r="AI6" s="7">
        <f>0.01*AB6*'LF status'!$P6</f>
        <v>1.7459</v>
      </c>
      <c r="AJ6" s="7">
        <f>0.01*AC6*'LF status'!$P6</f>
        <v>0.87295</v>
      </c>
      <c r="AL6" s="7">
        <f t="shared" si="3"/>
        <v>4.8437545000000002</v>
      </c>
      <c r="AM6" s="7">
        <f t="shared" si="4"/>
        <v>1.6560505000000001</v>
      </c>
      <c r="AO6">
        <v>1983</v>
      </c>
      <c r="AP6">
        <v>4.7539999999999996</v>
      </c>
      <c r="AR6">
        <v>1983</v>
      </c>
      <c r="AS6" s="18">
        <v>48.13</v>
      </c>
      <c r="AU6">
        <v>1983</v>
      </c>
      <c r="AV6">
        <v>21.18</v>
      </c>
      <c r="AX6" s="18">
        <v>1983</v>
      </c>
      <c r="AY6" s="18">
        <v>69.760000000000005</v>
      </c>
      <c r="BA6" s="3">
        <f t="shared" si="5"/>
        <v>31.505853097801868</v>
      </c>
    </row>
    <row r="7" spans="1:53" x14ac:dyDescent="0.25">
      <c r="A7">
        <v>1984</v>
      </c>
      <c r="B7" s="3">
        <v>51.57</v>
      </c>
      <c r="C7" s="3">
        <v>4.7030000000000003</v>
      </c>
      <c r="D7" s="3">
        <v>29.47</v>
      </c>
      <c r="E7" s="3">
        <v>14.25</v>
      </c>
      <c r="F7">
        <v>100</v>
      </c>
      <c r="J7" s="3">
        <f>0.01*B7*'LF status'!$J7</f>
        <v>3.2726322000000003</v>
      </c>
      <c r="K7" s="3">
        <f>0.01*C7*'LF status'!$J7</f>
        <v>0.29845238000000002</v>
      </c>
      <c r="L7" s="3">
        <f>0.01*D7*'LF status'!$J7</f>
        <v>1.8701662000000001</v>
      </c>
      <c r="M7" s="3">
        <f>0.01*E7*'LF status'!$J7</f>
        <v>0.90430500000000014</v>
      </c>
      <c r="O7" s="3">
        <f t="shared" si="0"/>
        <v>51.57</v>
      </c>
      <c r="P7" s="3">
        <f t="shared" si="1"/>
        <v>34.173000000000002</v>
      </c>
      <c r="Q7" s="3">
        <f t="shared" si="2"/>
        <v>14.25</v>
      </c>
      <c r="S7">
        <v>1984</v>
      </c>
      <c r="T7" s="18">
        <v>51.41</v>
      </c>
      <c r="V7">
        <v>1984</v>
      </c>
      <c r="W7">
        <v>7.6550000000000002</v>
      </c>
      <c r="Y7" s="18">
        <v>1984</v>
      </c>
      <c r="Z7" s="18">
        <v>53.65</v>
      </c>
      <c r="AA7" s="18">
        <v>3.403</v>
      </c>
      <c r="AB7" s="18">
        <v>29.47</v>
      </c>
      <c r="AC7" s="18">
        <v>13.47</v>
      </c>
      <c r="AD7" s="18">
        <v>100</v>
      </c>
      <c r="AF7">
        <v>1984</v>
      </c>
      <c r="AG7" s="7">
        <f>0.01*Z7*'LF status'!$P7</f>
        <v>3.5623599999999995</v>
      </c>
      <c r="AH7" s="7">
        <f>0.01*AA7*'LF status'!$P7</f>
        <v>0.22595919999999997</v>
      </c>
      <c r="AI7" s="7">
        <f>0.01*AB7*'LF status'!$P7</f>
        <v>1.9568080000000001</v>
      </c>
      <c r="AJ7" s="7">
        <f>0.01*AC7*'LF status'!$P7</f>
        <v>0.89440800000000009</v>
      </c>
      <c r="AL7" s="7">
        <f t="shared" si="3"/>
        <v>4.9970315999999997</v>
      </c>
      <c r="AM7" s="7">
        <f t="shared" si="4"/>
        <v>1.6425036</v>
      </c>
      <c r="AO7">
        <v>1984</v>
      </c>
      <c r="AP7">
        <v>4.2510000000000003</v>
      </c>
      <c r="AR7">
        <v>1984</v>
      </c>
      <c r="AS7" s="18">
        <v>44.97</v>
      </c>
      <c r="AU7">
        <v>1984</v>
      </c>
      <c r="AV7">
        <v>22.5</v>
      </c>
      <c r="AX7" s="18">
        <v>1984</v>
      </c>
      <c r="AY7" s="18">
        <v>66.010000000000005</v>
      </c>
      <c r="BA7" s="3">
        <f t="shared" si="5"/>
        <v>29.065878341928663</v>
      </c>
    </row>
    <row r="8" spans="1:53" x14ac:dyDescent="0.25">
      <c r="A8">
        <v>1985</v>
      </c>
      <c r="B8" s="3">
        <v>60.24</v>
      </c>
      <c r="C8" s="3">
        <v>4.8540000000000001</v>
      </c>
      <c r="D8" s="3">
        <v>21.52</v>
      </c>
      <c r="E8" s="3">
        <v>13.39</v>
      </c>
      <c r="F8">
        <v>100</v>
      </c>
      <c r="J8" s="3">
        <f>0.01*B8*'LF status'!$J8</f>
        <v>3.9565632000000002</v>
      </c>
      <c r="K8" s="3">
        <f>0.01*C8*'LF status'!$J8</f>
        <v>0.31881071999999999</v>
      </c>
      <c r="L8" s="3">
        <f>0.01*D8*'LF status'!$J8</f>
        <v>1.4134335999999998</v>
      </c>
      <c r="M8" s="3">
        <f>0.01*E8*'LF status'!$J8</f>
        <v>0.8794552000000001</v>
      </c>
      <c r="O8" s="3">
        <f t="shared" si="0"/>
        <v>60.24</v>
      </c>
      <c r="P8" s="3">
        <f t="shared" si="1"/>
        <v>26.373999999999999</v>
      </c>
      <c r="Q8" s="3">
        <f t="shared" si="2"/>
        <v>13.39</v>
      </c>
      <c r="S8">
        <v>1985</v>
      </c>
      <c r="T8" s="18">
        <v>58.76</v>
      </c>
      <c r="V8">
        <v>1985</v>
      </c>
      <c r="W8">
        <v>8.5869999999999997</v>
      </c>
      <c r="Y8" s="18">
        <v>1985</v>
      </c>
      <c r="Z8" s="18">
        <v>59.39</v>
      </c>
      <c r="AA8" s="18">
        <v>2.8279999999999998</v>
      </c>
      <c r="AB8" s="18">
        <v>23.64</v>
      </c>
      <c r="AC8" s="18">
        <v>14.14</v>
      </c>
      <c r="AD8" s="18">
        <v>100</v>
      </c>
      <c r="AF8">
        <v>1985</v>
      </c>
      <c r="AG8" s="7">
        <f>0.01*Z8*'LF status'!$P8</f>
        <v>3.9987286999999996</v>
      </c>
      <c r="AH8" s="7">
        <f>0.01*AA8*'LF status'!$P8</f>
        <v>0.19040923999999998</v>
      </c>
      <c r="AI8" s="7">
        <f>0.01*AB8*'LF status'!$P8</f>
        <v>1.5916812</v>
      </c>
      <c r="AJ8" s="7">
        <f>0.01*AC8*'LF status'!$P8</f>
        <v>0.95204619999999995</v>
      </c>
      <c r="AL8" s="7">
        <f t="shared" si="3"/>
        <v>4.9410861129999999</v>
      </c>
      <c r="AM8" s="7">
        <f t="shared" si="4"/>
        <v>1.7917792269999997</v>
      </c>
      <c r="AO8">
        <v>1985</v>
      </c>
      <c r="AP8">
        <v>4.7039999999999997</v>
      </c>
      <c r="AR8">
        <v>1985</v>
      </c>
      <c r="AS8" s="18">
        <v>47.09</v>
      </c>
      <c r="AU8">
        <v>1985</v>
      </c>
      <c r="AV8">
        <v>20.32</v>
      </c>
      <c r="AX8" s="18">
        <v>1985</v>
      </c>
      <c r="AY8" s="18">
        <v>65.849999999999994</v>
      </c>
      <c r="BA8" s="3">
        <f t="shared" si="5"/>
        <v>34.820724980299445</v>
      </c>
    </row>
    <row r="9" spans="1:53" x14ac:dyDescent="0.25">
      <c r="A9">
        <v>1986</v>
      </c>
      <c r="B9" s="3">
        <v>59.07</v>
      </c>
      <c r="C9" s="3">
        <v>4.6420000000000003</v>
      </c>
      <c r="D9" s="3">
        <v>23.8</v>
      </c>
      <c r="E9" s="3">
        <v>12.49</v>
      </c>
      <c r="F9">
        <v>100</v>
      </c>
      <c r="J9" s="3">
        <f>0.01*B9*'LF status'!$J9</f>
        <v>3.8241917999999999</v>
      </c>
      <c r="K9" s="3">
        <f>0.01*C9*'LF status'!$J9</f>
        <v>0.30052308000000005</v>
      </c>
      <c r="L9" s="3">
        <f>0.01*D9*'LF status'!$J9</f>
        <v>1.5408120000000001</v>
      </c>
      <c r="M9" s="3">
        <f>0.01*E9*'LF status'!$J9</f>
        <v>0.80860260000000006</v>
      </c>
      <c r="O9" s="3">
        <f t="shared" si="0"/>
        <v>59.07</v>
      </c>
      <c r="P9" s="3">
        <f t="shared" si="1"/>
        <v>28.442</v>
      </c>
      <c r="Q9" s="3">
        <f t="shared" si="2"/>
        <v>12.49</v>
      </c>
      <c r="S9">
        <v>1986</v>
      </c>
      <c r="T9" s="18">
        <v>57.96</v>
      </c>
      <c r="V9">
        <v>1986</v>
      </c>
      <c r="W9">
        <v>8.6440000000000001</v>
      </c>
      <c r="Y9" s="18">
        <v>1986</v>
      </c>
      <c r="Z9" s="18">
        <v>60.14</v>
      </c>
      <c r="AA9" s="18">
        <v>2.5419999999999998</v>
      </c>
      <c r="AB9" s="18">
        <v>23.8</v>
      </c>
      <c r="AC9" s="18">
        <v>13.51</v>
      </c>
      <c r="AD9" s="18">
        <v>100</v>
      </c>
      <c r="AF9">
        <v>1986</v>
      </c>
      <c r="AG9" s="7">
        <f>0.01*Z9*'LF status'!$P9</f>
        <v>4.0979396000000001</v>
      </c>
      <c r="AH9" s="7">
        <f>0.01*AA9*'LF status'!$P9</f>
        <v>0.17321187999999998</v>
      </c>
      <c r="AI9" s="7">
        <f>0.01*AB9*'LF status'!$P9</f>
        <v>1.6217320000000002</v>
      </c>
      <c r="AJ9" s="7">
        <f>0.01*AC9*'LF status'!$P9</f>
        <v>0.92057140000000004</v>
      </c>
      <c r="AL9" s="7">
        <f t="shared" si="3"/>
        <v>5.0323161640000009</v>
      </c>
      <c r="AM9" s="7">
        <f t="shared" si="4"/>
        <v>1.7811387160000001</v>
      </c>
      <c r="AO9">
        <v>1986</v>
      </c>
      <c r="AP9">
        <v>4.87</v>
      </c>
      <c r="AR9">
        <v>1986</v>
      </c>
      <c r="AS9" s="18">
        <v>50.11</v>
      </c>
      <c r="AU9">
        <v>1986</v>
      </c>
      <c r="AV9">
        <v>23.4</v>
      </c>
      <c r="AX9" s="18">
        <v>1986</v>
      </c>
      <c r="AY9" s="18">
        <v>68.040000000000006</v>
      </c>
      <c r="BA9" s="3">
        <f t="shared" si="5"/>
        <v>33.900431596908561</v>
      </c>
    </row>
    <row r="10" spans="1:53" x14ac:dyDescent="0.25">
      <c r="A10">
        <v>1987</v>
      </c>
      <c r="B10" s="3">
        <v>60.37</v>
      </c>
      <c r="C10" s="3">
        <v>5.1429999999999998</v>
      </c>
      <c r="D10" s="3">
        <v>23.94</v>
      </c>
      <c r="E10" s="3">
        <v>10.55</v>
      </c>
      <c r="F10">
        <v>100</v>
      </c>
      <c r="J10" s="3">
        <f>0.01*B10*'LF status'!$J10</f>
        <v>4.1824336000000004</v>
      </c>
      <c r="K10" s="3">
        <f>0.01*C10*'LF status'!$J10</f>
        <v>0.35630703999999996</v>
      </c>
      <c r="L10" s="3">
        <f>0.01*D10*'LF status'!$J10</f>
        <v>1.6585632000000001</v>
      </c>
      <c r="M10" s="3">
        <f>0.01*E10*'LF status'!$J10</f>
        <v>0.73090400000000011</v>
      </c>
      <c r="O10" s="3">
        <f t="shared" si="0"/>
        <v>60.37</v>
      </c>
      <c r="P10" s="3">
        <f t="shared" si="1"/>
        <v>29.083000000000002</v>
      </c>
      <c r="Q10" s="3">
        <f t="shared" si="2"/>
        <v>10.55</v>
      </c>
      <c r="S10">
        <v>1987</v>
      </c>
      <c r="T10" s="18">
        <v>59.4</v>
      </c>
      <c r="V10">
        <v>1987</v>
      </c>
      <c r="W10">
        <v>6.9080000000000004</v>
      </c>
      <c r="Y10" s="18">
        <v>1987</v>
      </c>
      <c r="Z10" s="18">
        <v>63.08</v>
      </c>
      <c r="AA10" s="18">
        <v>2.9220000000000002</v>
      </c>
      <c r="AB10" s="18">
        <v>24.22</v>
      </c>
      <c r="AC10" s="18">
        <v>9.782</v>
      </c>
      <c r="AD10" s="18">
        <v>100</v>
      </c>
      <c r="AF10">
        <v>1987</v>
      </c>
      <c r="AG10" s="7">
        <f>0.01*Z10*'LF status'!$P10</f>
        <v>4.2585308000000008</v>
      </c>
      <c r="AH10" s="7">
        <f>0.01*AA10*'LF status'!$P10</f>
        <v>0.19726422000000002</v>
      </c>
      <c r="AI10" s="7">
        <f>0.01*AB10*'LF status'!$P10</f>
        <v>1.6350922000000001</v>
      </c>
      <c r="AJ10" s="7">
        <f>0.01*AC10*'LF status'!$P10</f>
        <v>0.66038282000000004</v>
      </c>
      <c r="AL10" s="7">
        <f t="shared" si="3"/>
        <v>5.1965957520000012</v>
      </c>
      <c r="AM10" s="7">
        <f t="shared" si="4"/>
        <v>1.5546742880000002</v>
      </c>
      <c r="AO10">
        <v>1987</v>
      </c>
      <c r="AP10">
        <v>4.2069999999999999</v>
      </c>
      <c r="AR10">
        <v>1987</v>
      </c>
      <c r="AS10" s="18">
        <v>47.35</v>
      </c>
      <c r="AU10">
        <v>1987</v>
      </c>
      <c r="AV10">
        <v>22.91</v>
      </c>
      <c r="AX10" s="18">
        <v>1987</v>
      </c>
      <c r="AY10" s="18">
        <v>68.66</v>
      </c>
      <c r="BA10" s="3">
        <f t="shared" si="5"/>
        <v>26.492254360307658</v>
      </c>
    </row>
    <row r="11" spans="1:53" x14ac:dyDescent="0.25">
      <c r="A11">
        <v>1988</v>
      </c>
      <c r="B11" s="3">
        <v>50.08</v>
      </c>
      <c r="C11" s="3">
        <v>5.1219999999999999</v>
      </c>
      <c r="D11" s="3">
        <v>27.98</v>
      </c>
      <c r="E11" s="3">
        <v>16.82</v>
      </c>
      <c r="F11">
        <v>100</v>
      </c>
      <c r="J11" s="3">
        <f>0.01*B11*'LF status'!$J11</f>
        <v>3.5682</v>
      </c>
      <c r="K11" s="3">
        <f>0.01*C11*'LF status'!$J11</f>
        <v>0.3649425</v>
      </c>
      <c r="L11" s="3">
        <f>0.01*D11*'LF status'!$J11</f>
        <v>1.9935749999999999</v>
      </c>
      <c r="M11" s="3">
        <f>0.01*E11*'LF status'!$J11</f>
        <v>1.1984250000000001</v>
      </c>
      <c r="O11" s="3">
        <f t="shared" si="0"/>
        <v>50.08</v>
      </c>
      <c r="P11" s="3">
        <f t="shared" si="1"/>
        <v>33.102000000000004</v>
      </c>
      <c r="Q11" s="3">
        <f t="shared" si="2"/>
        <v>16.82</v>
      </c>
      <c r="S11">
        <v>1988</v>
      </c>
      <c r="T11" s="18">
        <v>49.87</v>
      </c>
      <c r="V11">
        <v>1988</v>
      </c>
      <c r="W11">
        <v>6.6310000000000002</v>
      </c>
      <c r="Y11" s="18">
        <v>1988</v>
      </c>
      <c r="Z11" s="18">
        <v>52.95</v>
      </c>
      <c r="AA11" s="18">
        <v>3.556</v>
      </c>
      <c r="AB11" s="18">
        <v>27.96</v>
      </c>
      <c r="AC11" s="18">
        <v>15.53</v>
      </c>
      <c r="AD11" s="18">
        <v>100</v>
      </c>
      <c r="AF11">
        <v>1988</v>
      </c>
      <c r="AG11" s="7">
        <f>0.01*Z11*'LF status'!$P11</f>
        <v>3.6932625000000003</v>
      </c>
      <c r="AH11" s="7">
        <f>0.01*AA11*'LF status'!$P11</f>
        <v>0.248031</v>
      </c>
      <c r="AI11" s="7">
        <f>0.01*AB11*'LF status'!$P11</f>
        <v>1.95021</v>
      </c>
      <c r="AJ11" s="7">
        <f>0.01*AC11*'LF status'!$P11</f>
        <v>1.0832174999999999</v>
      </c>
      <c r="AL11" s="7">
        <f t="shared" si="3"/>
        <v>5.1159183750000006</v>
      </c>
      <c r="AM11" s="7">
        <f t="shared" si="4"/>
        <v>1.858802625</v>
      </c>
      <c r="AO11">
        <v>1988</v>
      </c>
      <c r="AP11">
        <v>4.9969999999999999</v>
      </c>
      <c r="AR11">
        <v>1988</v>
      </c>
      <c r="AS11" s="18">
        <v>45.73</v>
      </c>
      <c r="AU11">
        <v>1988</v>
      </c>
      <c r="AV11">
        <v>23.25</v>
      </c>
      <c r="AX11" s="18">
        <v>1988</v>
      </c>
      <c r="AY11" s="18">
        <v>62.55</v>
      </c>
      <c r="BA11" s="3">
        <f t="shared" si="5"/>
        <v>33.010245291842025</v>
      </c>
    </row>
    <row r="12" spans="1:53" x14ac:dyDescent="0.25">
      <c r="A12">
        <v>1989</v>
      </c>
      <c r="B12" s="3">
        <v>56.86</v>
      </c>
      <c r="C12" s="3">
        <v>4.827</v>
      </c>
      <c r="D12" s="3">
        <v>23.26</v>
      </c>
      <c r="E12" s="3">
        <v>15.05</v>
      </c>
      <c r="F12">
        <v>100</v>
      </c>
      <c r="J12" s="3">
        <f>0.01*B12*'LF status'!$J12</f>
        <v>3.8863810000000001</v>
      </c>
      <c r="K12" s="3">
        <f>0.01*C12*'LF status'!$J12</f>
        <v>0.32992545000000001</v>
      </c>
      <c r="L12" s="3">
        <f>0.01*D12*'LF status'!$J12</f>
        <v>1.5898210000000002</v>
      </c>
      <c r="M12" s="3">
        <f>0.01*E12*'LF status'!$J12</f>
        <v>1.0286675000000001</v>
      </c>
      <c r="O12" s="3">
        <f t="shared" si="0"/>
        <v>56.86</v>
      </c>
      <c r="P12" s="3">
        <f t="shared" si="1"/>
        <v>28.087000000000003</v>
      </c>
      <c r="Q12" s="3">
        <f t="shared" si="2"/>
        <v>15.05</v>
      </c>
      <c r="S12">
        <v>1989</v>
      </c>
      <c r="T12" s="18">
        <v>55.99</v>
      </c>
      <c r="V12">
        <v>1989</v>
      </c>
      <c r="W12">
        <v>6.4630000000000001</v>
      </c>
      <c r="Y12" s="18">
        <v>1989</v>
      </c>
      <c r="Z12" s="18">
        <v>59.78</v>
      </c>
      <c r="AA12" s="18">
        <v>1.9850000000000001</v>
      </c>
      <c r="AB12" s="18">
        <v>24.01</v>
      </c>
      <c r="AC12" s="18">
        <v>14.22</v>
      </c>
      <c r="AD12" s="18">
        <v>100</v>
      </c>
      <c r="AF12">
        <v>1989</v>
      </c>
      <c r="AG12" s="7">
        <f>0.01*Z12*'LF status'!$P12</f>
        <v>4.1009080000000004</v>
      </c>
      <c r="AH12" s="7">
        <f>0.01*AA12*'LF status'!$P12</f>
        <v>0.13617100000000001</v>
      </c>
      <c r="AI12" s="7">
        <f>0.01*AB12*'LF status'!$P12</f>
        <v>1.6470860000000001</v>
      </c>
      <c r="AJ12" s="7">
        <f>0.01*AC12*'LF status'!$P12</f>
        <v>0.97549200000000014</v>
      </c>
      <c r="AL12" s="7">
        <f t="shared" si="3"/>
        <v>5.0229743200000003</v>
      </c>
      <c r="AM12" s="7">
        <f t="shared" si="4"/>
        <v>1.8366826800000002</v>
      </c>
      <c r="AO12">
        <v>1989</v>
      </c>
      <c r="AP12">
        <v>4.2309999999999999</v>
      </c>
      <c r="AR12">
        <v>1989</v>
      </c>
      <c r="AS12" s="18">
        <v>49.24</v>
      </c>
      <c r="AU12">
        <v>1989</v>
      </c>
      <c r="AV12">
        <v>28.82</v>
      </c>
      <c r="AX12" s="18">
        <v>1989</v>
      </c>
      <c r="AY12" s="18">
        <v>70.38</v>
      </c>
      <c r="BA12" s="3">
        <f t="shared" si="5"/>
        <v>35.359940320775827</v>
      </c>
    </row>
    <row r="13" spans="1:53" x14ac:dyDescent="0.25">
      <c r="A13">
        <v>1990</v>
      </c>
      <c r="B13" s="3">
        <v>54.88</v>
      </c>
      <c r="C13" s="3">
        <v>5.3250000000000002</v>
      </c>
      <c r="D13" s="3">
        <v>24.33</v>
      </c>
      <c r="E13" s="3">
        <v>15.46</v>
      </c>
      <c r="F13">
        <v>100</v>
      </c>
      <c r="J13" s="3">
        <f>0.01*B13*'LF status'!$J13</f>
        <v>3.9859344000000005</v>
      </c>
      <c r="K13" s="3">
        <f>0.01*C13*'LF status'!$J13</f>
        <v>0.38675475000000004</v>
      </c>
      <c r="L13" s="3">
        <f>0.01*D13*'LF status'!$J13</f>
        <v>1.7670878999999999</v>
      </c>
      <c r="M13" s="3">
        <f>0.01*E13*'LF status'!$J13</f>
        <v>1.1228598000000001</v>
      </c>
      <c r="O13" s="3">
        <f t="shared" si="0"/>
        <v>54.88</v>
      </c>
      <c r="P13" s="3">
        <f t="shared" si="1"/>
        <v>29.654999999999998</v>
      </c>
      <c r="Q13" s="3">
        <f t="shared" si="2"/>
        <v>15.46</v>
      </c>
      <c r="S13">
        <v>1990</v>
      </c>
      <c r="T13" s="18">
        <v>53.94</v>
      </c>
      <c r="V13">
        <v>1990</v>
      </c>
      <c r="W13">
        <v>7.7389999999999999</v>
      </c>
      <c r="Y13" s="18">
        <v>1990</v>
      </c>
      <c r="Z13" s="18">
        <v>57.95</v>
      </c>
      <c r="AA13" s="18">
        <v>2.4950000000000001</v>
      </c>
      <c r="AB13" s="18">
        <v>24.17</v>
      </c>
      <c r="AC13" s="18">
        <v>15.38</v>
      </c>
      <c r="AD13" s="18">
        <v>100</v>
      </c>
      <c r="AF13">
        <v>1990</v>
      </c>
      <c r="AG13" s="7">
        <f>0.01*Z13*'LF status'!$P13</f>
        <v>4.0622949999999998</v>
      </c>
      <c r="AH13" s="7">
        <f>0.01*AA13*'LF status'!$P13</f>
        <v>0.17489949999999999</v>
      </c>
      <c r="AI13" s="7">
        <f>0.01*AB13*'LF status'!$P13</f>
        <v>1.6943170000000001</v>
      </c>
      <c r="AJ13" s="7">
        <f>0.01*AC13*'LF status'!$P13</f>
        <v>1.078138</v>
      </c>
      <c r="AL13" s="7">
        <f t="shared" si="3"/>
        <v>5.0784295500000001</v>
      </c>
      <c r="AM13" s="7">
        <f t="shared" si="4"/>
        <v>1.93121995</v>
      </c>
      <c r="AO13">
        <v>1990</v>
      </c>
      <c r="AP13">
        <v>3.9870000000000001</v>
      </c>
      <c r="AR13">
        <v>1990</v>
      </c>
      <c r="AS13" s="18">
        <v>45.99</v>
      </c>
      <c r="AU13">
        <v>1990</v>
      </c>
      <c r="AV13">
        <v>28.72</v>
      </c>
      <c r="AX13" s="18">
        <v>1990</v>
      </c>
      <c r="AY13" s="18">
        <v>65.739999999999995</v>
      </c>
      <c r="BA13" s="3">
        <f t="shared" si="5"/>
        <v>36.57985491735046</v>
      </c>
    </row>
    <row r="14" spans="1:53" x14ac:dyDescent="0.25">
      <c r="A14">
        <v>1991</v>
      </c>
      <c r="B14" s="3">
        <v>60.12</v>
      </c>
      <c r="C14" s="3">
        <v>3.7290000000000001</v>
      </c>
      <c r="D14" s="3">
        <v>25.78</v>
      </c>
      <c r="E14" s="3">
        <v>10.37</v>
      </c>
      <c r="F14">
        <v>100</v>
      </c>
      <c r="J14" s="3">
        <f>0.01*B14*'LF status'!$J14</f>
        <v>4.9256315999999991</v>
      </c>
      <c r="K14" s="3">
        <f>0.01*C14*'LF status'!$J14</f>
        <v>0.30551697</v>
      </c>
      <c r="L14" s="3">
        <f>0.01*D14*'LF status'!$J14</f>
        <v>2.1121554000000002</v>
      </c>
      <c r="M14" s="3">
        <f>0.01*E14*'LF status'!$J14</f>
        <v>0.84961409999999993</v>
      </c>
      <c r="O14" s="3">
        <f t="shared" si="0"/>
        <v>60.12</v>
      </c>
      <c r="P14" s="3">
        <f t="shared" si="1"/>
        <v>29.509</v>
      </c>
      <c r="Q14" s="3">
        <f t="shared" si="2"/>
        <v>10.37</v>
      </c>
      <c r="S14">
        <v>1991</v>
      </c>
      <c r="T14" s="18">
        <v>58.4</v>
      </c>
      <c r="V14">
        <v>1991</v>
      </c>
      <c r="W14">
        <v>6.2640000000000002</v>
      </c>
      <c r="Y14" s="18">
        <v>1991</v>
      </c>
      <c r="Z14" s="18">
        <v>61.07</v>
      </c>
      <c r="AA14" s="18">
        <v>2.4689999999999999</v>
      </c>
      <c r="AB14" s="18">
        <v>25.61</v>
      </c>
      <c r="AC14" s="18">
        <v>10.85</v>
      </c>
      <c r="AD14" s="18">
        <v>100</v>
      </c>
      <c r="AF14">
        <v>1991</v>
      </c>
      <c r="AG14" s="7">
        <f>0.01*Z14*'LF status'!$P14</f>
        <v>4.3891009000000007</v>
      </c>
      <c r="AH14" s="7">
        <f>0.01*AA14*'LF status'!$P14</f>
        <v>0.17744703000000001</v>
      </c>
      <c r="AI14" s="7">
        <f>0.01*AB14*'LF status'!$P14</f>
        <v>1.8405907000000001</v>
      </c>
      <c r="AJ14" s="7">
        <f>0.01*AC14*'LF status'!$P14</f>
        <v>0.77978950000000002</v>
      </c>
      <c r="AL14" s="7">
        <f t="shared" si="3"/>
        <v>5.4854274410000015</v>
      </c>
      <c r="AM14" s="7">
        <f t="shared" si="4"/>
        <v>1.7015006890000002</v>
      </c>
      <c r="AO14">
        <v>1991</v>
      </c>
      <c r="AP14">
        <v>3.7440000000000002</v>
      </c>
      <c r="AR14">
        <v>1991</v>
      </c>
      <c r="AS14" s="18">
        <v>50.37</v>
      </c>
      <c r="AU14">
        <v>1991</v>
      </c>
      <c r="AV14">
        <v>26.69</v>
      </c>
      <c r="AX14" s="18">
        <v>1991</v>
      </c>
      <c r="AY14" s="18">
        <v>76.63</v>
      </c>
      <c r="BA14" s="3">
        <f t="shared" si="5"/>
        <v>27.871252793547225</v>
      </c>
    </row>
    <row r="15" spans="1:53" x14ac:dyDescent="0.25">
      <c r="A15">
        <v>1992</v>
      </c>
      <c r="B15" s="3">
        <v>61.14</v>
      </c>
      <c r="C15" s="3">
        <v>3.3260000000000001</v>
      </c>
      <c r="D15" s="3">
        <v>24.38</v>
      </c>
      <c r="E15" s="3">
        <v>11.16</v>
      </c>
      <c r="F15">
        <v>100</v>
      </c>
      <c r="J15" s="3">
        <f>0.01*B15*'LF status'!$J15</f>
        <v>4.7383500000000005</v>
      </c>
      <c r="K15" s="3">
        <f>0.01*C15*'LF status'!$J15</f>
        <v>0.25776499999999997</v>
      </c>
      <c r="L15" s="3">
        <f>0.01*D15*'LF status'!$J15</f>
        <v>1.8894499999999999</v>
      </c>
      <c r="M15" s="3">
        <f>0.01*E15*'LF status'!$J15</f>
        <v>0.8649</v>
      </c>
      <c r="O15" s="3">
        <f t="shared" si="0"/>
        <v>61.14</v>
      </c>
      <c r="P15" s="3">
        <f t="shared" si="1"/>
        <v>27.706</v>
      </c>
      <c r="Q15" s="3">
        <f t="shared" si="2"/>
        <v>11.16</v>
      </c>
      <c r="S15">
        <v>1992</v>
      </c>
      <c r="T15" s="18">
        <v>60.52</v>
      </c>
      <c r="V15">
        <v>1992</v>
      </c>
      <c r="W15">
        <v>5.4429999999999996</v>
      </c>
      <c r="Y15" s="18">
        <v>1992</v>
      </c>
      <c r="Z15" s="18">
        <v>63.8</v>
      </c>
      <c r="AA15" s="18">
        <v>2.3780000000000001</v>
      </c>
      <c r="AB15" s="18">
        <v>22.64</v>
      </c>
      <c r="AC15" s="18">
        <v>11.19</v>
      </c>
      <c r="AD15" s="18">
        <v>100</v>
      </c>
      <c r="AF15">
        <v>1992</v>
      </c>
      <c r="AG15" s="7">
        <f>0.01*Z15*'LF status'!$P15</f>
        <v>4.7116299999999995</v>
      </c>
      <c r="AH15" s="7">
        <f>0.01*AA15*'LF status'!$P15</f>
        <v>0.1756153</v>
      </c>
      <c r="AI15" s="7">
        <f>0.01*AB15*'LF status'!$P15</f>
        <v>1.671964</v>
      </c>
      <c r="AJ15" s="7">
        <f>0.01*AC15*'LF status'!$P15</f>
        <v>0.82638149999999999</v>
      </c>
      <c r="AL15" s="7">
        <f t="shared" si="3"/>
        <v>5.5697669999999997</v>
      </c>
      <c r="AM15" s="7">
        <f t="shared" si="4"/>
        <v>1.8158238</v>
      </c>
      <c r="AO15">
        <v>1992</v>
      </c>
      <c r="AP15">
        <v>4.4939999999999998</v>
      </c>
      <c r="AR15">
        <v>1992</v>
      </c>
      <c r="AS15" s="18">
        <v>52.52</v>
      </c>
      <c r="AU15">
        <v>1992</v>
      </c>
      <c r="AV15">
        <v>24.38</v>
      </c>
      <c r="AX15" s="18">
        <v>1992</v>
      </c>
      <c r="AY15" s="18">
        <v>73.09</v>
      </c>
      <c r="BA15" s="3">
        <f t="shared" si="5"/>
        <v>30.904772425983207</v>
      </c>
    </row>
    <row r="16" spans="1:53" x14ac:dyDescent="0.25">
      <c r="A16">
        <v>1993</v>
      </c>
      <c r="B16" s="3">
        <v>56.83</v>
      </c>
      <c r="C16" s="3">
        <v>5.2679999999999998</v>
      </c>
      <c r="D16" s="3">
        <v>23.83</v>
      </c>
      <c r="E16" s="3">
        <v>14.07</v>
      </c>
      <c r="F16">
        <v>100</v>
      </c>
      <c r="J16" s="3">
        <f>0.01*B16*'LF status'!$J16</f>
        <v>4.5867493000000001</v>
      </c>
      <c r="K16" s="3">
        <f>0.01*C16*'LF status'!$J16</f>
        <v>0.42518027999999997</v>
      </c>
      <c r="L16" s="3">
        <f>0.01*D16*'LF status'!$J16</f>
        <v>1.9233192999999997</v>
      </c>
      <c r="M16" s="3">
        <f>0.01*E16*'LF status'!$J16</f>
        <v>1.1355897000000001</v>
      </c>
      <c r="O16" s="3">
        <f t="shared" si="0"/>
        <v>56.83</v>
      </c>
      <c r="P16" s="3">
        <f t="shared" si="1"/>
        <v>29.097999999999999</v>
      </c>
      <c r="Q16" s="3">
        <f t="shared" si="2"/>
        <v>14.07</v>
      </c>
      <c r="S16">
        <v>1993</v>
      </c>
      <c r="T16" s="18">
        <v>54.16</v>
      </c>
      <c r="V16">
        <v>1993</v>
      </c>
      <c r="W16">
        <v>6.7050000000000001</v>
      </c>
      <c r="Y16" s="18">
        <v>1993</v>
      </c>
      <c r="Z16" s="18">
        <v>56.9</v>
      </c>
      <c r="AA16" s="18">
        <v>3.528</v>
      </c>
      <c r="AB16" s="18">
        <v>25.43</v>
      </c>
      <c r="AC16" s="18">
        <v>14.14</v>
      </c>
      <c r="AD16" s="18">
        <v>100</v>
      </c>
      <c r="AF16">
        <v>1993</v>
      </c>
      <c r="AG16" s="7">
        <f>0.01*Z16*'LF status'!$P16</f>
        <v>4.4911169999999991</v>
      </c>
      <c r="AH16" s="7">
        <f>0.01*AA16*'LF status'!$P16</f>
        <v>0.27846504</v>
      </c>
      <c r="AI16" s="7">
        <f>0.01*AB16*'LF status'!$P16</f>
        <v>2.0071899000000002</v>
      </c>
      <c r="AJ16" s="7">
        <f>0.01*AC16*'LF status'!$P16</f>
        <v>1.1160702</v>
      </c>
      <c r="AL16" s="7">
        <f t="shared" si="3"/>
        <v>5.8336373699999999</v>
      </c>
      <c r="AM16" s="7">
        <f t="shared" si="4"/>
        <v>2.05920477</v>
      </c>
      <c r="AO16">
        <v>1993</v>
      </c>
      <c r="AP16">
        <v>3.7080000000000002</v>
      </c>
      <c r="AR16">
        <v>1993</v>
      </c>
      <c r="AS16" s="18">
        <v>44.9</v>
      </c>
      <c r="AU16">
        <v>1993</v>
      </c>
      <c r="AV16">
        <v>28.6</v>
      </c>
      <c r="AX16" s="18">
        <v>1993</v>
      </c>
      <c r="AY16" s="18">
        <v>63.13</v>
      </c>
      <c r="BA16" s="3">
        <f t="shared" si="5"/>
        <v>32.808947050907236</v>
      </c>
    </row>
    <row r="17" spans="1:53" x14ac:dyDescent="0.25">
      <c r="A17">
        <v>1994</v>
      </c>
      <c r="B17">
        <v>69.55</v>
      </c>
      <c r="C17">
        <v>3.0169999999999999</v>
      </c>
      <c r="D17">
        <v>14.47</v>
      </c>
      <c r="E17">
        <v>12.96</v>
      </c>
      <c r="F17">
        <v>100</v>
      </c>
      <c r="S17">
        <v>1994</v>
      </c>
      <c r="T17" s="18">
        <v>56.16</v>
      </c>
      <c r="V17">
        <v>1994</v>
      </c>
      <c r="W17">
        <v>5.3540000000000001</v>
      </c>
      <c r="Y17" s="18">
        <v>1994</v>
      </c>
      <c r="Z17" s="18">
        <v>60.72</v>
      </c>
      <c r="AA17" s="18">
        <v>3.19</v>
      </c>
      <c r="AB17" s="18">
        <v>19.739999999999998</v>
      </c>
      <c r="AC17" s="18">
        <v>16.350000000000001</v>
      </c>
      <c r="AD17" s="18">
        <v>100</v>
      </c>
      <c r="AF17">
        <v>1994</v>
      </c>
      <c r="AG17" s="7">
        <f>0.01*Z17*'LF status'!$P17</f>
        <v>4.9304639999999988</v>
      </c>
      <c r="AH17" s="7">
        <f>0.01*AA17*'LF status'!$P17</f>
        <v>0.25902799999999998</v>
      </c>
      <c r="AI17" s="7">
        <f>0.01*AB17*'LF status'!$P17</f>
        <v>1.6028879999999999</v>
      </c>
      <c r="AJ17" s="7">
        <f>0.01*AC17*'LF status'!$P17</f>
        <v>1.32762</v>
      </c>
      <c r="AL17" s="7">
        <f t="shared" si="3"/>
        <v>5.7569825599999991</v>
      </c>
      <c r="AM17" s="7">
        <f t="shared" si="4"/>
        <v>2.3630174399999997</v>
      </c>
      <c r="AO17">
        <v>1994</v>
      </c>
      <c r="AP17">
        <v>3.19</v>
      </c>
      <c r="AR17">
        <v>1994</v>
      </c>
      <c r="AS17" s="18">
        <v>48.66</v>
      </c>
      <c r="AU17">
        <v>1994</v>
      </c>
      <c r="AV17">
        <v>45.51</v>
      </c>
      <c r="AX17" s="18">
        <v>1994</v>
      </c>
      <c r="AY17" s="18">
        <v>70.84</v>
      </c>
      <c r="BA17" s="3">
        <f t="shared" si="5"/>
        <v>41.624236252545828</v>
      </c>
    </row>
    <row r="18" spans="1:53" x14ac:dyDescent="0.25">
      <c r="A18">
        <v>1995</v>
      </c>
      <c r="B18">
        <v>63.66</v>
      </c>
      <c r="C18">
        <v>2.9630000000000001</v>
      </c>
      <c r="D18">
        <v>18.87</v>
      </c>
      <c r="E18">
        <v>14.5</v>
      </c>
      <c r="F18">
        <v>100</v>
      </c>
      <c r="H18" t="s">
        <v>64</v>
      </c>
      <c r="I18" t="s">
        <v>73</v>
      </c>
      <c r="J18" s="20">
        <f>100*(AVERAGE(J15:J16)-AVERAGE(J4:J5))/(AVERAGE('LF status'!$J15:$J16)-AVERAGE('LF status'!$J4:$J5))</f>
        <v>71.996646606486181</v>
      </c>
      <c r="K18" s="20">
        <f>100*(AVERAGE(K15:K16)-AVERAGE(K4:K5))/(AVERAGE('LF status'!$J15:$J16)-AVERAGE('LF status'!$J4:$J5))</f>
        <v>6.4514951521230337</v>
      </c>
      <c r="L18" s="20">
        <f>100*(AVERAGE(L15:L16)-AVERAGE(L4:L5))/(AVERAGE('LF status'!$J15:$J16)-AVERAGE('LF status'!$J4:$J5))</f>
        <v>15.170434637245043</v>
      </c>
      <c r="M18" s="20">
        <f>100*(AVERAGE(M15:M16)-AVERAGE(M4:M5))/(AVERAGE('LF status'!$J15:$J16)-AVERAGE('LF status'!$J4:$J5))</f>
        <v>6.3831160147108017</v>
      </c>
      <c r="S18">
        <v>1995</v>
      </c>
      <c r="T18" s="18">
        <v>54.24</v>
      </c>
      <c r="V18">
        <v>1995</v>
      </c>
      <c r="W18">
        <v>5.7130000000000001</v>
      </c>
      <c r="Y18" s="18">
        <v>1995</v>
      </c>
      <c r="Z18" s="18">
        <v>59.75</v>
      </c>
      <c r="AA18" s="18">
        <v>4.28</v>
      </c>
      <c r="AB18" s="18">
        <v>21.07</v>
      </c>
      <c r="AC18" s="18">
        <v>14.9</v>
      </c>
      <c r="AD18" s="18">
        <v>100</v>
      </c>
      <c r="AF18">
        <v>1995</v>
      </c>
      <c r="AG18" s="7">
        <f>0.01*Z18*'LF status'!$P18</f>
        <v>4.8397500000000004</v>
      </c>
      <c r="AH18" s="7">
        <f>0.01*AA18*'LF status'!$P18</f>
        <v>0.34668000000000004</v>
      </c>
      <c r="AI18" s="7">
        <f>0.01*AB18*'LF status'!$P18</f>
        <v>1.7066699999999999</v>
      </c>
      <c r="AJ18" s="7">
        <f>0.01*AC18*'LF status'!$P18</f>
        <v>1.2068999999999999</v>
      </c>
      <c r="AL18" s="7">
        <f t="shared" si="3"/>
        <v>5.8767525000000003</v>
      </c>
      <c r="AM18" s="7">
        <f t="shared" si="4"/>
        <v>2.2232474999999998</v>
      </c>
      <c r="AO18">
        <v>1995</v>
      </c>
      <c r="AP18">
        <v>3.8620000000000001</v>
      </c>
      <c r="AR18">
        <v>1995</v>
      </c>
      <c r="AS18" s="18">
        <v>48.23</v>
      </c>
      <c r="AU18">
        <v>1995</v>
      </c>
      <c r="AV18">
        <v>47.2</v>
      </c>
      <c r="AX18" s="18">
        <v>1995</v>
      </c>
      <c r="AY18" s="18">
        <v>68.89</v>
      </c>
      <c r="BA18" s="3">
        <f t="shared" si="5"/>
        <v>37.018633540372669</v>
      </c>
    </row>
    <row r="19" spans="1:53" x14ac:dyDescent="0.25">
      <c r="A19">
        <v>1996</v>
      </c>
      <c r="B19">
        <v>62.59</v>
      </c>
      <c r="C19">
        <v>3.097</v>
      </c>
      <c r="D19">
        <v>16.28</v>
      </c>
      <c r="E19">
        <v>18.03</v>
      </c>
      <c r="F19">
        <v>100</v>
      </c>
      <c r="S19">
        <v>1996</v>
      </c>
      <c r="T19" s="18">
        <v>53.08</v>
      </c>
      <c r="V19">
        <v>1996</v>
      </c>
      <c r="W19">
        <v>5.9829999999999997</v>
      </c>
      <c r="Y19" s="18">
        <v>1996</v>
      </c>
      <c r="Z19" s="18">
        <v>59.21</v>
      </c>
      <c r="AA19" s="18">
        <v>4.1100000000000003</v>
      </c>
      <c r="AB19" s="18">
        <v>21.11</v>
      </c>
      <c r="AC19" s="18">
        <v>15.57</v>
      </c>
      <c r="AD19" s="18">
        <v>100</v>
      </c>
      <c r="AF19">
        <v>1996</v>
      </c>
      <c r="AG19" s="7">
        <f>0.01*Z19*'LF status'!$P19</f>
        <v>4.8848250000000002</v>
      </c>
      <c r="AH19" s="7">
        <f>0.01*AA19*'LF status'!$P19</f>
        <v>0.33907500000000002</v>
      </c>
      <c r="AI19" s="7">
        <f>0.01*AB19*'LF status'!$P19</f>
        <v>1.7415750000000001</v>
      </c>
      <c r="AJ19" s="7">
        <f>0.01*AC19*'LF status'!$P19</f>
        <v>1.2845250000000001</v>
      </c>
      <c r="AL19" s="7">
        <f t="shared" si="3"/>
        <v>5.9396617500000009</v>
      </c>
      <c r="AM19" s="7">
        <f t="shared" si="4"/>
        <v>2.31033825</v>
      </c>
      <c r="AO19">
        <v>1996</v>
      </c>
      <c r="AP19">
        <v>4.68</v>
      </c>
      <c r="AR19">
        <v>1996</v>
      </c>
      <c r="AS19" s="18">
        <v>47.63</v>
      </c>
      <c r="AU19">
        <v>1996</v>
      </c>
      <c r="AV19">
        <v>46.66</v>
      </c>
      <c r="AX19" s="18">
        <v>1996</v>
      </c>
      <c r="AY19" s="18">
        <v>68.44</v>
      </c>
      <c r="BA19" s="3">
        <f t="shared" si="5"/>
        <v>38.171120372640353</v>
      </c>
    </row>
    <row r="20" spans="1:53" x14ac:dyDescent="0.25">
      <c r="A20">
        <v>1997</v>
      </c>
      <c r="B20">
        <v>67.8</v>
      </c>
      <c r="C20">
        <v>2.41</v>
      </c>
      <c r="D20">
        <v>19.920000000000002</v>
      </c>
      <c r="E20">
        <v>9.8699999999999992</v>
      </c>
      <c r="F20">
        <v>100</v>
      </c>
      <c r="S20">
        <v>1997</v>
      </c>
      <c r="T20" s="18">
        <v>53.3</v>
      </c>
      <c r="V20">
        <v>1997</v>
      </c>
      <c r="W20">
        <v>6.44</v>
      </c>
      <c r="Y20" s="18">
        <v>1997</v>
      </c>
      <c r="Z20" s="18">
        <v>60.49</v>
      </c>
      <c r="AA20" s="18">
        <v>3.89</v>
      </c>
      <c r="AB20" s="18">
        <v>22.24</v>
      </c>
      <c r="AC20" s="18">
        <v>13.37</v>
      </c>
      <c r="AD20" s="18">
        <v>100</v>
      </c>
      <c r="AF20">
        <v>1997</v>
      </c>
      <c r="AG20" s="7">
        <f>0.01*Z20*'LF status'!$P20</f>
        <v>4.8754940000000007</v>
      </c>
      <c r="AH20" s="7">
        <f>0.01*AA20*'LF status'!$P20</f>
        <v>0.31353400000000003</v>
      </c>
      <c r="AI20" s="7">
        <f>0.01*AB20*'LF status'!$P20</f>
        <v>1.7925439999999999</v>
      </c>
      <c r="AJ20" s="7">
        <f>0.01*AC20*'LF status'!$P20</f>
        <v>1.0776219999999999</v>
      </c>
      <c r="AL20" s="7">
        <f t="shared" si="3"/>
        <v>5.95771826</v>
      </c>
      <c r="AM20" s="7">
        <f t="shared" si="4"/>
        <v>2.1014757399999997</v>
      </c>
      <c r="AO20">
        <v>1997</v>
      </c>
      <c r="AP20">
        <v>3.7120000000000002</v>
      </c>
      <c r="AR20">
        <v>1997</v>
      </c>
      <c r="AS20" s="18">
        <v>48.97</v>
      </c>
      <c r="AU20">
        <v>1997</v>
      </c>
      <c r="AV20">
        <v>49.48</v>
      </c>
      <c r="AX20" s="18">
        <v>1997</v>
      </c>
      <c r="AY20" s="18">
        <v>69.06</v>
      </c>
      <c r="BA20" s="3">
        <f t="shared" si="5"/>
        <v>33.848101265822784</v>
      </c>
    </row>
    <row r="21" spans="1:53" x14ac:dyDescent="0.25">
      <c r="A21">
        <v>1998</v>
      </c>
      <c r="B21">
        <v>65.989999999999995</v>
      </c>
      <c r="C21">
        <v>2.44</v>
      </c>
      <c r="D21">
        <v>20.81</v>
      </c>
      <c r="E21">
        <v>10.75</v>
      </c>
      <c r="F21">
        <v>100</v>
      </c>
      <c r="S21">
        <v>1998</v>
      </c>
      <c r="T21" s="18">
        <v>55.34</v>
      </c>
      <c r="V21">
        <v>1998</v>
      </c>
      <c r="W21">
        <v>6.931</v>
      </c>
      <c r="Y21" s="18">
        <v>1998</v>
      </c>
      <c r="Z21" s="18">
        <v>62.11</v>
      </c>
      <c r="AA21" s="18">
        <v>4.0199999999999996</v>
      </c>
      <c r="AB21" s="18">
        <v>22.15</v>
      </c>
      <c r="AC21" s="18">
        <v>11.72</v>
      </c>
      <c r="AD21" s="18">
        <v>100</v>
      </c>
      <c r="AF21">
        <v>1998</v>
      </c>
      <c r="AG21" s="7">
        <f>0.01*Z21*'LF status'!$P21</f>
        <v>4.8942679999999994</v>
      </c>
      <c r="AH21" s="7">
        <f>0.01*AA21*'LF status'!$P21</f>
        <v>0.316776</v>
      </c>
      <c r="AI21" s="7">
        <f>0.01*AB21*'LF status'!$P21</f>
        <v>1.74542</v>
      </c>
      <c r="AJ21" s="7">
        <f>0.01*AC21*'LF status'!$P21</f>
        <v>0.92353600000000013</v>
      </c>
      <c r="AL21" s="7">
        <f t="shared" si="3"/>
        <v>5.92866772</v>
      </c>
      <c r="AM21" s="7">
        <f t="shared" si="4"/>
        <v>1.9513322799999999</v>
      </c>
      <c r="AO21">
        <v>1998</v>
      </c>
      <c r="AP21">
        <v>5.8959999999999999</v>
      </c>
      <c r="AR21">
        <v>1998</v>
      </c>
      <c r="AS21" s="18">
        <v>49.32</v>
      </c>
      <c r="AU21">
        <v>1998</v>
      </c>
      <c r="AV21">
        <v>49.94</v>
      </c>
      <c r="AX21" s="18">
        <v>1998</v>
      </c>
      <c r="AY21" s="18">
        <v>68.319999999999993</v>
      </c>
      <c r="BA21" s="3">
        <f t="shared" si="5"/>
        <v>30.931644233306944</v>
      </c>
    </row>
    <row r="22" spans="1:53" x14ac:dyDescent="0.25">
      <c r="A22">
        <v>1999</v>
      </c>
      <c r="B22">
        <v>66.75</v>
      </c>
      <c r="C22">
        <v>5.4960000000000004</v>
      </c>
      <c r="D22">
        <v>17.649999999999999</v>
      </c>
      <c r="E22">
        <v>10.11</v>
      </c>
      <c r="F22">
        <v>100</v>
      </c>
      <c r="S22">
        <v>1999</v>
      </c>
      <c r="T22" s="18">
        <v>53.54</v>
      </c>
      <c r="V22">
        <v>1999</v>
      </c>
      <c r="W22">
        <v>8.7629999999999999</v>
      </c>
      <c r="Y22" s="18">
        <v>1999</v>
      </c>
      <c r="Z22" s="18">
        <v>60.43</v>
      </c>
      <c r="AA22" s="18">
        <v>6.32</v>
      </c>
      <c r="AB22" s="18">
        <v>22.24</v>
      </c>
      <c r="AC22" s="18">
        <v>11</v>
      </c>
      <c r="AD22" s="18">
        <v>100</v>
      </c>
      <c r="AF22">
        <v>1999</v>
      </c>
      <c r="AG22" s="7">
        <f>0.01*Z22*'LF status'!$P22</f>
        <v>5.1063350000000005</v>
      </c>
      <c r="AH22" s="7">
        <f>0.01*AA22*'LF status'!$P22</f>
        <v>0.53403999999999996</v>
      </c>
      <c r="AI22" s="7">
        <f>0.01*AB22*'LF status'!$P22</f>
        <v>1.8792799999999998</v>
      </c>
      <c r="AJ22" s="7">
        <f>0.01*AC22*'LF status'!$P22</f>
        <v>0.92949999999999988</v>
      </c>
      <c r="AL22" s="7">
        <f t="shared" si="3"/>
        <v>6.4473246500000005</v>
      </c>
      <c r="AM22" s="7">
        <f t="shared" si="4"/>
        <v>2.0018303500000001</v>
      </c>
      <c r="AO22">
        <v>1999</v>
      </c>
      <c r="AP22">
        <v>6.3330000000000002</v>
      </c>
      <c r="AR22">
        <v>1999</v>
      </c>
      <c r="AS22" s="18">
        <v>49.24</v>
      </c>
      <c r="AU22">
        <v>1999</v>
      </c>
      <c r="AV22">
        <v>48.97</v>
      </c>
      <c r="AX22" s="18">
        <v>1999</v>
      </c>
      <c r="AY22" s="18">
        <v>68.44</v>
      </c>
      <c r="BA22" s="3">
        <f t="shared" si="5"/>
        <v>27.805864509605659</v>
      </c>
    </row>
    <row r="23" spans="1:53" x14ac:dyDescent="0.25">
      <c r="A23">
        <v>2000</v>
      </c>
      <c r="B23">
        <v>69.069999999999993</v>
      </c>
      <c r="C23">
        <v>6.0049999999999999</v>
      </c>
      <c r="D23">
        <v>15.42</v>
      </c>
      <c r="E23">
        <v>9.4990000000000006</v>
      </c>
      <c r="F23">
        <v>100</v>
      </c>
      <c r="S23">
        <v>2000</v>
      </c>
      <c r="T23" s="18">
        <v>55.24</v>
      </c>
      <c r="V23">
        <v>2000</v>
      </c>
      <c r="W23">
        <v>8.7189999999999994</v>
      </c>
      <c r="Y23" s="18">
        <v>2000</v>
      </c>
      <c r="Z23" s="18">
        <v>62.32</v>
      </c>
      <c r="AA23" s="18">
        <v>6.64</v>
      </c>
      <c r="AB23" s="18">
        <v>20</v>
      </c>
      <c r="AC23" s="18">
        <v>11.03</v>
      </c>
      <c r="AD23" s="18">
        <v>100</v>
      </c>
      <c r="AF23">
        <v>2000</v>
      </c>
      <c r="AG23" s="7">
        <f>0.01*Z23*'LF status'!$P23</f>
        <v>5.1663279999999991</v>
      </c>
      <c r="AH23" s="7">
        <f>0.01*AA23*'LF status'!$P23</f>
        <v>0.55045599999999995</v>
      </c>
      <c r="AI23" s="7">
        <f>0.01*AB23*'LF status'!$P23</f>
        <v>1.6579999999999999</v>
      </c>
      <c r="AJ23" s="7">
        <f>0.01*AC23*'LF status'!$P23</f>
        <v>0.91438699999999984</v>
      </c>
      <c r="AL23" s="7">
        <f t="shared" si="3"/>
        <v>6.2898551199999986</v>
      </c>
      <c r="AM23" s="7">
        <f t="shared" si="4"/>
        <v>1.9993158799999997</v>
      </c>
      <c r="AO23">
        <v>2000</v>
      </c>
      <c r="AP23">
        <v>6.1340000000000003</v>
      </c>
      <c r="AR23">
        <v>2000</v>
      </c>
      <c r="AS23" s="18">
        <v>51.01</v>
      </c>
      <c r="AU23">
        <v>2000</v>
      </c>
      <c r="AV23">
        <v>49.62</v>
      </c>
      <c r="AX23" s="18">
        <v>2000</v>
      </c>
      <c r="AY23" s="18">
        <v>70.290000000000006</v>
      </c>
      <c r="BA23" s="3">
        <f t="shared" si="5"/>
        <v>29.280594637642682</v>
      </c>
    </row>
    <row r="24" spans="1:53" x14ac:dyDescent="0.25">
      <c r="A24">
        <v>2001</v>
      </c>
      <c r="B24">
        <v>71.7</v>
      </c>
      <c r="C24">
        <v>5.3090000000000002</v>
      </c>
      <c r="D24">
        <v>17.649999999999999</v>
      </c>
      <c r="E24">
        <v>5.3380000000000001</v>
      </c>
      <c r="F24">
        <v>100</v>
      </c>
      <c r="S24">
        <v>2001</v>
      </c>
      <c r="T24" s="18">
        <v>55.2</v>
      </c>
      <c r="V24">
        <v>2001</v>
      </c>
      <c r="W24">
        <v>8.9550000000000001</v>
      </c>
      <c r="Y24" s="18">
        <v>2001</v>
      </c>
      <c r="Z24" s="18">
        <v>61.09</v>
      </c>
      <c r="AA24" s="18">
        <v>5.66</v>
      </c>
      <c r="AB24" s="18">
        <v>22.03</v>
      </c>
      <c r="AC24" s="18">
        <v>11.22</v>
      </c>
      <c r="AD24" s="18">
        <v>100</v>
      </c>
      <c r="AF24">
        <v>2001</v>
      </c>
      <c r="AG24" s="7">
        <f>0.01*Z24*'LF status'!$P24</f>
        <v>5.125451</v>
      </c>
      <c r="AH24" s="7">
        <f>0.01*AA24*'LF status'!$P24</f>
        <v>0.47487400000000007</v>
      </c>
      <c r="AI24" s="7">
        <f>0.01*AB24*'LF status'!$P24</f>
        <v>1.8483170000000004</v>
      </c>
      <c r="AJ24" s="7">
        <f>0.01*AC24*'LF status'!$P24</f>
        <v>0.94135800000000014</v>
      </c>
      <c r="AL24" s="7">
        <f t="shared" si="3"/>
        <v>6.3722972900000006</v>
      </c>
      <c r="AM24" s="7">
        <f t="shared" si="4"/>
        <v>2.01770271</v>
      </c>
      <c r="AO24">
        <v>2001</v>
      </c>
      <c r="AP24">
        <v>6.1559999999999997</v>
      </c>
      <c r="AR24">
        <v>2001</v>
      </c>
      <c r="AS24" s="18">
        <v>50.62</v>
      </c>
      <c r="AU24">
        <v>2001</v>
      </c>
      <c r="AV24">
        <v>49.74</v>
      </c>
      <c r="AX24" s="18">
        <v>2001</v>
      </c>
      <c r="AY24" s="18">
        <v>69.47</v>
      </c>
      <c r="BA24" s="3">
        <f t="shared" si="5"/>
        <v>28.835774865073244</v>
      </c>
    </row>
    <row r="25" spans="1:53" x14ac:dyDescent="0.25">
      <c r="A25">
        <v>2002</v>
      </c>
      <c r="B25">
        <v>65.489999999999995</v>
      </c>
      <c r="C25">
        <v>5.6870000000000003</v>
      </c>
      <c r="D25">
        <v>19.28</v>
      </c>
      <c r="E25">
        <v>9.5459999999999994</v>
      </c>
      <c r="F25">
        <v>100</v>
      </c>
      <c r="S25">
        <v>2002</v>
      </c>
      <c r="T25" s="18">
        <v>51.88</v>
      </c>
      <c r="V25">
        <v>2002</v>
      </c>
      <c r="W25">
        <v>9.1630000000000003</v>
      </c>
      <c r="Y25" s="18">
        <v>2002</v>
      </c>
      <c r="Z25" s="18">
        <v>58.19</v>
      </c>
      <c r="AA25" s="18">
        <v>6.82</v>
      </c>
      <c r="AB25" s="18">
        <v>23.28</v>
      </c>
      <c r="AC25" s="18">
        <v>11.71</v>
      </c>
      <c r="AD25" s="18">
        <v>100</v>
      </c>
      <c r="AF25">
        <v>2002</v>
      </c>
      <c r="AG25" s="7">
        <f>0.01*Z25*'LF status'!$P25</f>
        <v>5.0392539999999997</v>
      </c>
      <c r="AH25" s="7">
        <f>0.01*AA25*'LF status'!$P25</f>
        <v>0.59061200000000014</v>
      </c>
      <c r="AI25" s="7">
        <f>0.01*AB25*'LF status'!$P25</f>
        <v>2.0160480000000001</v>
      </c>
      <c r="AJ25" s="7">
        <f>0.01*AC25*'LF status'!$P25</f>
        <v>1.014086</v>
      </c>
      <c r="AL25" s="7">
        <f t="shared" si="3"/>
        <v>6.5876706600000006</v>
      </c>
      <c r="AM25" s="7">
        <f t="shared" si="4"/>
        <v>2.07232934</v>
      </c>
      <c r="AO25">
        <v>2002</v>
      </c>
      <c r="AP25">
        <v>7.8159999999999998</v>
      </c>
      <c r="AR25">
        <v>2002</v>
      </c>
      <c r="AS25" s="18">
        <v>46.51</v>
      </c>
      <c r="AU25">
        <v>2002</v>
      </c>
      <c r="AV25">
        <v>47.61</v>
      </c>
      <c r="AX25" s="18">
        <v>2002</v>
      </c>
      <c r="AY25" s="18">
        <v>63.69</v>
      </c>
      <c r="BA25" s="3">
        <f t="shared" si="5"/>
        <v>28.007653671370488</v>
      </c>
    </row>
    <row r="26" spans="1:53" x14ac:dyDescent="0.25">
      <c r="A26">
        <v>2003</v>
      </c>
      <c r="B26">
        <v>58.81</v>
      </c>
      <c r="C26">
        <v>5.569</v>
      </c>
      <c r="D26">
        <v>24.84</v>
      </c>
      <c r="E26">
        <v>10.78</v>
      </c>
      <c r="F26">
        <v>100</v>
      </c>
      <c r="S26">
        <v>2003</v>
      </c>
      <c r="T26" s="18">
        <v>46.84</v>
      </c>
      <c r="V26">
        <v>2003</v>
      </c>
      <c r="W26">
        <v>8.8450000000000006</v>
      </c>
      <c r="Y26" s="18">
        <v>2003</v>
      </c>
      <c r="Z26" s="18">
        <v>54.7</v>
      </c>
      <c r="AA26" s="18">
        <v>6.74</v>
      </c>
      <c r="AB26" s="18">
        <v>26.84</v>
      </c>
      <c r="AC26" s="18">
        <v>11.72</v>
      </c>
      <c r="AD26" s="18">
        <v>100</v>
      </c>
      <c r="AF26">
        <v>2003</v>
      </c>
      <c r="AG26" s="7">
        <f>0.01*Z26*'LF status'!$P26</f>
        <v>5.0488100000000005</v>
      </c>
      <c r="AH26" s="7">
        <f>0.01*AA26*'LF status'!$P26</f>
        <v>0.62210200000000004</v>
      </c>
      <c r="AI26" s="7">
        <f>0.01*AB26*'LF status'!$P26</f>
        <v>2.4773320000000005</v>
      </c>
      <c r="AJ26" s="7">
        <f>0.01*AC26*'LF status'!$P26</f>
        <v>1.0817560000000002</v>
      </c>
      <c r="AL26" s="7">
        <f t="shared" si="3"/>
        <v>7.0879939000000016</v>
      </c>
      <c r="AM26" s="7">
        <f t="shared" si="4"/>
        <v>2.1420061000000001</v>
      </c>
      <c r="AO26">
        <v>2003</v>
      </c>
      <c r="AP26">
        <v>7.3860000000000001</v>
      </c>
      <c r="AR26">
        <v>2003</v>
      </c>
      <c r="AS26" s="18">
        <v>44.58</v>
      </c>
      <c r="AU26">
        <v>2003</v>
      </c>
      <c r="AV26">
        <v>45.25</v>
      </c>
      <c r="AX26" s="18">
        <v>2003</v>
      </c>
      <c r="AY26" s="18">
        <v>61.71</v>
      </c>
      <c r="BA26" s="3">
        <f t="shared" si="5"/>
        <v>25.871964679911702</v>
      </c>
    </row>
    <row r="27" spans="1:53" x14ac:dyDescent="0.25">
      <c r="A27">
        <v>2004</v>
      </c>
      <c r="B27" s="3"/>
      <c r="C27" s="3"/>
      <c r="D27" s="3"/>
      <c r="E27" s="3"/>
      <c r="S27">
        <v>2004</v>
      </c>
      <c r="T27" s="18">
        <v>50.93</v>
      </c>
      <c r="V27">
        <v>2004</v>
      </c>
      <c r="W27">
        <v>9.9580000000000002</v>
      </c>
      <c r="Y27" s="18">
        <v>2004</v>
      </c>
      <c r="Z27" s="18">
        <v>56.78</v>
      </c>
      <c r="AA27" s="18">
        <v>7.95</v>
      </c>
      <c r="AB27" s="18">
        <v>23.74</v>
      </c>
      <c r="AC27" s="18">
        <v>11.53</v>
      </c>
      <c r="AD27" s="18">
        <v>100</v>
      </c>
      <c r="AF27">
        <v>2004</v>
      </c>
      <c r="AG27" s="7">
        <f>0.01*Z27*'LF status'!$P27</f>
        <v>5.5190159999999997</v>
      </c>
      <c r="AH27" s="7">
        <f>0.01*AA27*'LF status'!$P27</f>
        <v>0.77274000000000009</v>
      </c>
      <c r="AI27" s="7">
        <f>0.01*AB27*'LF status'!$P27</f>
        <v>2.307528</v>
      </c>
      <c r="AJ27" s="7">
        <f>0.01*AC27*'LF status'!$P27</f>
        <v>1.120716</v>
      </c>
      <c r="AL27" s="7">
        <f t="shared" si="3"/>
        <v>7.4402906400000006</v>
      </c>
      <c r="AM27" s="7">
        <f t="shared" si="4"/>
        <v>2.27970936</v>
      </c>
      <c r="AO27">
        <v>2004</v>
      </c>
      <c r="AP27">
        <v>7.7320000000000002</v>
      </c>
      <c r="AR27">
        <v>2004</v>
      </c>
      <c r="AS27" s="18">
        <v>49.94</v>
      </c>
      <c r="AU27">
        <v>2004</v>
      </c>
      <c r="AV27">
        <v>46.25</v>
      </c>
      <c r="AX27" s="18">
        <v>2004</v>
      </c>
      <c r="AY27" s="18">
        <v>64.900000000000006</v>
      </c>
      <c r="BA27" s="3">
        <f t="shared" si="5"/>
        <v>26.677464136973622</v>
      </c>
    </row>
    <row r="28" spans="1:53" x14ac:dyDescent="0.25">
      <c r="A28">
        <v>2005</v>
      </c>
      <c r="B28" s="3">
        <v>59.29</v>
      </c>
      <c r="C28" s="3">
        <v>6.8650000000000002</v>
      </c>
      <c r="D28" s="3">
        <v>23.86</v>
      </c>
      <c r="E28" s="3">
        <v>9.9830000000000005</v>
      </c>
      <c r="F28">
        <v>100</v>
      </c>
      <c r="S28">
        <v>2005</v>
      </c>
      <c r="T28" s="18">
        <v>51.11</v>
      </c>
      <c r="V28">
        <v>2005</v>
      </c>
      <c r="W28">
        <v>8.952</v>
      </c>
      <c r="Y28" s="18">
        <v>2005</v>
      </c>
      <c r="Z28" s="18">
        <v>57.81</v>
      </c>
      <c r="AA28" s="18">
        <v>6.1</v>
      </c>
      <c r="AB28" s="18">
        <v>25.02</v>
      </c>
      <c r="AC28" s="18">
        <v>11.08</v>
      </c>
      <c r="AD28" s="18">
        <v>100</v>
      </c>
      <c r="AF28">
        <v>2005</v>
      </c>
      <c r="AG28" s="7">
        <f>0.01*Z28*'LF status'!$P28</f>
        <v>5.6364750000000008</v>
      </c>
      <c r="AH28" s="7">
        <f>0.01*AA28*'LF status'!$P28</f>
        <v>0.59475</v>
      </c>
      <c r="AI28" s="7">
        <f>0.01*AB28*'LF status'!$P28</f>
        <v>2.4394499999999999</v>
      </c>
      <c r="AJ28" s="7">
        <f>0.01*AC28*'LF status'!$P28</f>
        <v>1.0803</v>
      </c>
      <c r="AL28" s="7">
        <f t="shared" si="3"/>
        <v>7.4870152500000007</v>
      </c>
      <c r="AM28" s="7">
        <f t="shared" si="4"/>
        <v>2.2639597500000002</v>
      </c>
      <c r="AO28">
        <v>2005</v>
      </c>
      <c r="AP28">
        <v>6.9470000000000001</v>
      </c>
      <c r="AR28">
        <v>2005</v>
      </c>
      <c r="AS28" s="18">
        <v>49.28</v>
      </c>
      <c r="AU28">
        <v>2005</v>
      </c>
      <c r="AV28">
        <v>47.5</v>
      </c>
      <c r="AX28" s="18">
        <v>2005</v>
      </c>
      <c r="AY28" s="18">
        <v>65.400000000000006</v>
      </c>
      <c r="BA28" s="3">
        <f t="shared" si="5"/>
        <v>26.255924170616119</v>
      </c>
    </row>
    <row r="29" spans="1:53" x14ac:dyDescent="0.25">
      <c r="A29">
        <v>2006</v>
      </c>
      <c r="B29">
        <v>62.33</v>
      </c>
      <c r="C29">
        <v>7.1680000000000001</v>
      </c>
      <c r="D29">
        <v>22.39</v>
      </c>
      <c r="E29">
        <v>8.1110000000000007</v>
      </c>
      <c r="F29">
        <v>100</v>
      </c>
      <c r="S29">
        <v>2006</v>
      </c>
      <c r="T29" s="18">
        <v>50.21</v>
      </c>
      <c r="V29">
        <v>2006</v>
      </c>
      <c r="W29">
        <v>9.5950000000000006</v>
      </c>
      <c r="Y29" s="18">
        <v>2006</v>
      </c>
      <c r="Z29" s="18">
        <v>56.45</v>
      </c>
      <c r="AA29" s="18">
        <v>7.63</v>
      </c>
      <c r="AB29" s="18">
        <v>24.81</v>
      </c>
      <c r="AC29" s="18">
        <v>11.1</v>
      </c>
      <c r="AD29" s="18">
        <v>100</v>
      </c>
      <c r="AF29">
        <v>2006</v>
      </c>
      <c r="AG29" s="7">
        <f>0.01*Z29*'LF status'!$P29</f>
        <v>5.2667850000000005</v>
      </c>
      <c r="AH29" s="7">
        <f>0.01*AA29*'LF status'!$P29</f>
        <v>0.71187900000000004</v>
      </c>
      <c r="AI29" s="7">
        <f>0.01*AB29*'LF status'!$P29</f>
        <v>2.3147729999999997</v>
      </c>
      <c r="AJ29" s="7">
        <f>0.01*AC29*'LF status'!$P29</f>
        <v>1.0356300000000001</v>
      </c>
      <c r="AL29" s="7">
        <f t="shared" si="3"/>
        <v>7.1874121500000001</v>
      </c>
      <c r="AM29" s="7">
        <f t="shared" si="4"/>
        <v>2.1416548500000001</v>
      </c>
      <c r="AO29">
        <v>2006</v>
      </c>
      <c r="AP29">
        <v>7.2009999999999996</v>
      </c>
      <c r="AR29">
        <v>2006</v>
      </c>
      <c r="AS29" s="18">
        <v>48.8</v>
      </c>
      <c r="AU29">
        <v>2006</v>
      </c>
      <c r="AV29">
        <v>47.03</v>
      </c>
      <c r="AX29" s="18">
        <v>2006</v>
      </c>
      <c r="AY29" s="18">
        <v>64.34</v>
      </c>
      <c r="BA29" s="3">
        <f t="shared" si="5"/>
        <v>25.49379880569591</v>
      </c>
    </row>
    <row r="30" spans="1:53" x14ac:dyDescent="0.25">
      <c r="A30">
        <v>2007</v>
      </c>
      <c r="B30">
        <v>64.680000000000007</v>
      </c>
      <c r="C30">
        <v>7.12</v>
      </c>
      <c r="D30">
        <v>20.64</v>
      </c>
      <c r="E30">
        <v>7.5570000000000004</v>
      </c>
      <c r="F30">
        <v>100</v>
      </c>
      <c r="S30">
        <v>2007</v>
      </c>
      <c r="T30" s="18">
        <v>47.58</v>
      </c>
      <c r="V30">
        <v>2007</v>
      </c>
      <c r="W30">
        <v>8.4250000000000007</v>
      </c>
      <c r="Y30" s="18">
        <v>2007</v>
      </c>
      <c r="Z30" s="18">
        <v>56.7</v>
      </c>
      <c r="AA30" s="18">
        <v>6.65</v>
      </c>
      <c r="AB30" s="18">
        <v>24.75</v>
      </c>
      <c r="AC30" s="18">
        <v>11.9</v>
      </c>
      <c r="AD30" s="18">
        <v>100</v>
      </c>
      <c r="AF30">
        <v>2007</v>
      </c>
      <c r="AG30" s="7">
        <f>0.01*Z30*'LF status'!$P30</f>
        <v>5.30145</v>
      </c>
      <c r="AH30" s="7">
        <f>0.01*AA30*'LF status'!$P30</f>
        <v>0.62177499999999997</v>
      </c>
      <c r="AI30" s="7">
        <f>0.01*AB30*'LF status'!$P30</f>
        <v>2.3141249999999998</v>
      </c>
      <c r="AJ30" s="7">
        <f>0.01*AC30*'LF status'!$P30</f>
        <v>1.1126500000000001</v>
      </c>
      <c r="AL30" s="7">
        <f t="shared" si="3"/>
        <v>7.1240455000000003</v>
      </c>
      <c r="AM30" s="7">
        <f t="shared" si="4"/>
        <v>2.2259545000000003</v>
      </c>
      <c r="AO30">
        <v>2007</v>
      </c>
      <c r="AP30">
        <v>7.1559999999999997</v>
      </c>
      <c r="AR30">
        <v>2007</v>
      </c>
      <c r="AS30" s="18">
        <v>48.5</v>
      </c>
      <c r="AU30">
        <v>2007</v>
      </c>
      <c r="AV30">
        <v>47.48</v>
      </c>
      <c r="AX30" s="18">
        <v>2007</v>
      </c>
      <c r="AY30" s="18">
        <v>63.2</v>
      </c>
      <c r="BA30" s="3">
        <f t="shared" si="5"/>
        <v>27.482678983833718</v>
      </c>
    </row>
    <row r="31" spans="1:53" x14ac:dyDescent="0.25">
      <c r="A31">
        <v>2008</v>
      </c>
      <c r="B31">
        <v>62.8</v>
      </c>
      <c r="C31">
        <v>9.3729999999999993</v>
      </c>
      <c r="D31">
        <v>19.91</v>
      </c>
      <c r="E31">
        <v>7.9139999999999997</v>
      </c>
      <c r="F31">
        <v>100</v>
      </c>
      <c r="S31">
        <v>2008</v>
      </c>
      <c r="T31" s="18">
        <v>45.37</v>
      </c>
      <c r="V31">
        <v>2008</v>
      </c>
      <c r="W31">
        <v>8.68</v>
      </c>
      <c r="Y31" s="18">
        <v>2008</v>
      </c>
      <c r="Z31" s="18">
        <v>55.37</v>
      </c>
      <c r="AA31" s="18">
        <v>8.31</v>
      </c>
      <c r="AB31" s="18">
        <v>25.07</v>
      </c>
      <c r="AC31" s="18">
        <v>11.25</v>
      </c>
      <c r="AD31" s="18">
        <v>100</v>
      </c>
      <c r="AF31">
        <v>2008</v>
      </c>
      <c r="AG31" s="7">
        <f>0.01*Z31*'LF status'!$P31</f>
        <v>5.2712239999999992</v>
      </c>
      <c r="AH31" s="7">
        <f>0.01*AA31*'LF status'!$P31</f>
        <v>0.79111200000000004</v>
      </c>
      <c r="AI31" s="7">
        <f>0.01*AB31*'LF status'!$P31</f>
        <v>2.3866640000000001</v>
      </c>
      <c r="AJ31" s="7">
        <f>0.01*AC31*'LF status'!$P31</f>
        <v>1.071</v>
      </c>
      <c r="AL31" s="7">
        <f t="shared" si="3"/>
        <v>7.3420429600000006</v>
      </c>
      <c r="AM31" s="7">
        <f t="shared" si="4"/>
        <v>2.1779570399999999</v>
      </c>
      <c r="AO31">
        <v>2008</v>
      </c>
      <c r="AP31">
        <v>8.3279999999999994</v>
      </c>
      <c r="AR31">
        <v>2008</v>
      </c>
      <c r="AS31" s="18">
        <v>45.67</v>
      </c>
      <c r="AU31">
        <v>2008</v>
      </c>
      <c r="AV31">
        <v>47.75</v>
      </c>
      <c r="AX31" s="18">
        <v>2008</v>
      </c>
      <c r="AY31" s="18">
        <v>59.45</v>
      </c>
      <c r="BA31" s="3">
        <f t="shared" si="5"/>
        <v>25.207259690790945</v>
      </c>
    </row>
    <row r="32" spans="1:53" x14ac:dyDescent="0.25">
      <c r="A32">
        <v>2009</v>
      </c>
      <c r="B32">
        <v>60.14</v>
      </c>
      <c r="C32">
        <v>6.3330000000000002</v>
      </c>
      <c r="D32">
        <v>19.670000000000002</v>
      </c>
      <c r="E32">
        <v>13.86</v>
      </c>
      <c r="F32">
        <v>100</v>
      </c>
      <c r="S32">
        <v>2009</v>
      </c>
      <c r="T32" s="18">
        <v>46.31</v>
      </c>
      <c r="V32">
        <v>2009</v>
      </c>
      <c r="W32">
        <v>8.0280000000000005</v>
      </c>
      <c r="Y32" s="18">
        <v>2009</v>
      </c>
      <c r="Z32" s="18">
        <v>56.13</v>
      </c>
      <c r="AA32" s="18">
        <v>5.89</v>
      </c>
      <c r="AB32" s="18">
        <v>22.26</v>
      </c>
      <c r="AC32" s="18">
        <v>15.72</v>
      </c>
      <c r="AD32" s="18">
        <v>100</v>
      </c>
      <c r="AF32">
        <v>2009</v>
      </c>
      <c r="AG32" s="7">
        <f>0.01*Z32*'LF status'!$P32</f>
        <v>5.7813900000000009</v>
      </c>
      <c r="AH32" s="7">
        <f>0.01*AA32*'LF status'!$P32</f>
        <v>0.60667000000000004</v>
      </c>
      <c r="AI32" s="7">
        <f>0.01*AB32*'LF status'!$P32</f>
        <v>2.2927800000000005</v>
      </c>
      <c r="AJ32" s="7">
        <f>0.01*AC32*'LF status'!$P32</f>
        <v>1.6191600000000002</v>
      </c>
      <c r="AL32" s="7">
        <f t="shared" si="3"/>
        <v>7.466748100000002</v>
      </c>
      <c r="AM32" s="7">
        <f t="shared" si="4"/>
        <v>2.8332519000000005</v>
      </c>
      <c r="AO32">
        <v>2009</v>
      </c>
      <c r="AP32">
        <v>7.2240000000000002</v>
      </c>
      <c r="AR32">
        <v>2009</v>
      </c>
      <c r="AS32" s="18">
        <v>46.03</v>
      </c>
      <c r="AU32">
        <v>2009</v>
      </c>
      <c r="AV32">
        <v>46.86</v>
      </c>
      <c r="AX32" s="18">
        <v>2009</v>
      </c>
      <c r="AY32" s="18">
        <v>63.27</v>
      </c>
      <c r="BA32" s="3">
        <f t="shared" si="5"/>
        <v>35.833143378162752</v>
      </c>
    </row>
    <row r="33" spans="1:53" x14ac:dyDescent="0.25">
      <c r="A33">
        <v>2010</v>
      </c>
      <c r="B33">
        <v>58.14</v>
      </c>
      <c r="C33">
        <v>7.0590000000000002</v>
      </c>
      <c r="D33">
        <v>21.56</v>
      </c>
      <c r="E33">
        <v>13.24</v>
      </c>
      <c r="F33">
        <v>100</v>
      </c>
      <c r="S33">
        <v>2010</v>
      </c>
      <c r="T33" s="18">
        <v>46.73</v>
      </c>
      <c r="V33">
        <v>2010</v>
      </c>
      <c r="W33">
        <v>7.298</v>
      </c>
      <c r="Y33" s="18">
        <v>2010</v>
      </c>
      <c r="Z33" s="18">
        <v>54.7</v>
      </c>
      <c r="AA33" s="18">
        <v>5.45</v>
      </c>
      <c r="AB33" s="18">
        <v>24.32</v>
      </c>
      <c r="AC33" s="18">
        <v>15.53</v>
      </c>
      <c r="AD33" s="18">
        <v>100</v>
      </c>
      <c r="AF33">
        <v>2010</v>
      </c>
      <c r="AG33" s="7">
        <f>0.01*Z33*'LF status'!$P33</f>
        <v>5.7161499999999998</v>
      </c>
      <c r="AH33" s="7">
        <f>0.01*AA33*'LF status'!$P33</f>
        <v>0.56952499999999995</v>
      </c>
      <c r="AI33" s="7">
        <f>0.01*AB33*'LF status'!$P33</f>
        <v>2.5414399999999997</v>
      </c>
      <c r="AJ33" s="7">
        <f>0.01*AC33*'LF status'!$P33</f>
        <v>1.6228849999999999</v>
      </c>
      <c r="AL33" s="7">
        <f t="shared" si="3"/>
        <v>7.6267234999999998</v>
      </c>
      <c r="AM33" s="7">
        <f t="shared" si="4"/>
        <v>2.8232764999999995</v>
      </c>
      <c r="AO33">
        <v>2010</v>
      </c>
      <c r="AP33">
        <v>6.8250000000000002</v>
      </c>
      <c r="AR33">
        <v>2010</v>
      </c>
      <c r="AS33" s="18">
        <v>47.5</v>
      </c>
      <c r="AU33">
        <v>2010</v>
      </c>
      <c r="AV33">
        <v>45.66</v>
      </c>
      <c r="AX33" s="18">
        <v>2010</v>
      </c>
      <c r="AY33" s="18">
        <v>63.1</v>
      </c>
      <c r="BA33" s="3">
        <f t="shared" si="5"/>
        <v>34.282560706401767</v>
      </c>
    </row>
    <row r="34" spans="1:53" x14ac:dyDescent="0.25">
      <c r="A34">
        <v>2011</v>
      </c>
      <c r="B34">
        <v>57.95</v>
      </c>
      <c r="C34">
        <v>4.9649999999999999</v>
      </c>
      <c r="D34">
        <v>23.84</v>
      </c>
      <c r="E34">
        <v>13.24</v>
      </c>
      <c r="F34">
        <v>100</v>
      </c>
      <c r="S34">
        <v>2011</v>
      </c>
      <c r="T34" s="18">
        <v>44.42</v>
      </c>
      <c r="V34">
        <v>2011</v>
      </c>
      <c r="W34">
        <v>7.6980000000000004</v>
      </c>
      <c r="Y34" s="18">
        <v>2011</v>
      </c>
      <c r="Z34" s="18">
        <v>54.04</v>
      </c>
      <c r="AA34" s="18">
        <v>5.27</v>
      </c>
      <c r="AB34" s="18">
        <v>25.55</v>
      </c>
      <c r="AC34" s="18">
        <v>15.13</v>
      </c>
      <c r="AD34" s="18">
        <v>100</v>
      </c>
      <c r="AF34">
        <v>2011</v>
      </c>
      <c r="AG34" s="7">
        <f>0.01*Z34*'LF status'!$P34</f>
        <v>6.1497520000000003</v>
      </c>
      <c r="AH34" s="7">
        <f>0.01*AA34*'LF status'!$P34</f>
        <v>0.59972599999999998</v>
      </c>
      <c r="AI34" s="7">
        <f>0.01*AB34*'LF status'!$P34</f>
        <v>2.9075900000000003</v>
      </c>
      <c r="AJ34" s="7">
        <f>0.01*AC34*'LF status'!$P34</f>
        <v>1.7217940000000003</v>
      </c>
      <c r="AL34" s="7">
        <f t="shared" si="3"/>
        <v>8.3656200800000011</v>
      </c>
      <c r="AM34" s="7">
        <f t="shared" si="4"/>
        <v>3.0132419200000005</v>
      </c>
      <c r="AO34">
        <v>2011</v>
      </c>
      <c r="AP34">
        <v>6.4880000000000004</v>
      </c>
      <c r="AR34">
        <v>2011</v>
      </c>
      <c r="AS34" s="18">
        <v>46.52</v>
      </c>
      <c r="AU34">
        <v>2011</v>
      </c>
      <c r="AV34">
        <v>44.23</v>
      </c>
      <c r="AX34" s="18">
        <v>2011</v>
      </c>
      <c r="AY34" s="18">
        <v>60.05</v>
      </c>
      <c r="BA34" s="3">
        <f t="shared" si="5"/>
        <v>32.927094668117519</v>
      </c>
    </row>
    <row r="35" spans="1:53" x14ac:dyDescent="0.25">
      <c r="A35">
        <v>2012</v>
      </c>
      <c r="B35">
        <v>56.67</v>
      </c>
      <c r="C35">
        <v>6.6470000000000002</v>
      </c>
      <c r="D35">
        <v>25.86</v>
      </c>
      <c r="E35">
        <v>10.82</v>
      </c>
      <c r="F35">
        <v>100</v>
      </c>
      <c r="S35">
        <v>2012</v>
      </c>
      <c r="T35" s="18">
        <v>45.06</v>
      </c>
      <c r="V35">
        <v>2012</v>
      </c>
      <c r="W35">
        <v>8.6820000000000004</v>
      </c>
      <c r="Y35" s="18">
        <v>2012</v>
      </c>
      <c r="Z35" s="18">
        <v>53.29</v>
      </c>
      <c r="AA35" s="18">
        <v>6.18</v>
      </c>
      <c r="AB35" s="18">
        <v>25.77</v>
      </c>
      <c r="AC35" s="18">
        <v>14.75</v>
      </c>
      <c r="AD35" s="18">
        <v>100</v>
      </c>
      <c r="AF35">
        <v>2012</v>
      </c>
      <c r="AG35" s="7">
        <f>0.01*Z35*'LF status'!$P35</f>
        <v>6.0057830000000001</v>
      </c>
      <c r="AH35" s="7">
        <f>0.01*AA35*'LF status'!$P35</f>
        <v>0.69648599999999994</v>
      </c>
      <c r="AI35" s="7">
        <f>0.01*AB35*'LF status'!$P35</f>
        <v>2.9042789999999998</v>
      </c>
      <c r="AJ35" s="7">
        <f>0.01*AC35*'LF status'!$P35</f>
        <v>1.6623249999999998</v>
      </c>
      <c r="AL35" s="7">
        <f t="shared" si="3"/>
        <v>8.3453335700000011</v>
      </c>
      <c r="AM35" s="7">
        <f t="shared" si="4"/>
        <v>2.9235394299999999</v>
      </c>
      <c r="AO35">
        <v>2012</v>
      </c>
      <c r="AP35">
        <v>7.9050000000000002</v>
      </c>
      <c r="AR35">
        <v>2012</v>
      </c>
      <c r="AS35" s="18">
        <v>47.29</v>
      </c>
      <c r="AU35">
        <v>2012</v>
      </c>
      <c r="AV35">
        <v>43.87</v>
      </c>
      <c r="AX35" s="18">
        <v>2012</v>
      </c>
      <c r="AY35" s="18">
        <v>59.36</v>
      </c>
      <c r="BA35" s="3">
        <f t="shared" si="5"/>
        <v>31.58458244111349</v>
      </c>
    </row>
    <row r="36" spans="1:53" x14ac:dyDescent="0.25">
      <c r="A36">
        <v>2013</v>
      </c>
      <c r="B36">
        <v>57.29</v>
      </c>
      <c r="C36">
        <v>7.2720000000000002</v>
      </c>
      <c r="D36">
        <v>23.86</v>
      </c>
      <c r="E36">
        <v>11.58</v>
      </c>
      <c r="F36">
        <v>100</v>
      </c>
      <c r="S36">
        <v>2013</v>
      </c>
      <c r="T36" s="18">
        <v>43.82</v>
      </c>
      <c r="V36">
        <v>2013</v>
      </c>
      <c r="W36">
        <v>8.5960000000000001</v>
      </c>
      <c r="Y36" s="18">
        <v>2013</v>
      </c>
      <c r="Z36" s="18">
        <v>52.89</v>
      </c>
      <c r="AA36" s="18">
        <v>6.54</v>
      </c>
      <c r="AB36" s="18">
        <v>25.97</v>
      </c>
      <c r="AC36" s="18">
        <v>14.59</v>
      </c>
      <c r="AD36" s="18">
        <v>100</v>
      </c>
      <c r="AF36">
        <v>2013</v>
      </c>
      <c r="AG36" s="7">
        <f>0.01*Z36*'LF status'!$P36</f>
        <v>6.114084000000001</v>
      </c>
      <c r="AH36" s="7">
        <f>0.01*AA36*'LF status'!$P36</f>
        <v>0.75602400000000003</v>
      </c>
      <c r="AI36" s="7">
        <f>0.01*AB36*'LF status'!$P36</f>
        <v>3.002132</v>
      </c>
      <c r="AJ36" s="7">
        <f>0.01*AC36*'LF status'!$P36</f>
        <v>1.686604</v>
      </c>
      <c r="AL36" s="7">
        <f t="shared" si="3"/>
        <v>8.5882823600000009</v>
      </c>
      <c r="AM36" s="7">
        <f t="shared" si="4"/>
        <v>2.9705616400000001</v>
      </c>
      <c r="AO36">
        <v>2013</v>
      </c>
      <c r="AP36">
        <v>7.8280000000000003</v>
      </c>
      <c r="AR36">
        <v>2013</v>
      </c>
      <c r="AS36" s="18">
        <v>44.32</v>
      </c>
      <c r="AU36">
        <v>2013</v>
      </c>
      <c r="AV36">
        <v>42.93</v>
      </c>
      <c r="AX36" s="18">
        <v>2013</v>
      </c>
      <c r="AY36" s="18">
        <v>57.12</v>
      </c>
      <c r="BA36" s="3">
        <f t="shared" si="5"/>
        <v>30.976645435244166</v>
      </c>
    </row>
    <row r="37" spans="1:53" x14ac:dyDescent="0.25">
      <c r="A37">
        <v>2014</v>
      </c>
      <c r="B37">
        <v>56.12</v>
      </c>
      <c r="C37">
        <v>5.2640000000000002</v>
      </c>
      <c r="D37">
        <v>24.84</v>
      </c>
      <c r="E37">
        <v>13.77</v>
      </c>
      <c r="F37">
        <v>100</v>
      </c>
      <c r="S37">
        <v>2014</v>
      </c>
      <c r="T37" s="18">
        <v>44.61</v>
      </c>
      <c r="V37">
        <v>2014</v>
      </c>
      <c r="W37">
        <v>8.5210000000000008</v>
      </c>
      <c r="Y37" s="18">
        <v>2014</v>
      </c>
      <c r="Z37" s="18">
        <v>54.15</v>
      </c>
      <c r="AA37" s="18">
        <v>7.22</v>
      </c>
      <c r="AB37" s="18">
        <v>26.32</v>
      </c>
      <c r="AC37" s="18">
        <v>12.31</v>
      </c>
      <c r="AD37" s="18">
        <v>100</v>
      </c>
      <c r="AF37">
        <v>2014</v>
      </c>
      <c r="AG37" s="7">
        <f>0.01*Z37*'LF status'!$P37</f>
        <v>6.4276049999999998</v>
      </c>
      <c r="AH37" s="7">
        <f>0.01*AA37*'LF status'!$P37</f>
        <v>0.85701399999999994</v>
      </c>
      <c r="AI37" s="7">
        <f>0.01*AB37*'LF status'!$P37</f>
        <v>3.1241839999999996</v>
      </c>
      <c r="AJ37" s="7">
        <f>0.01*AC37*'LF status'!$P37</f>
        <v>1.4611969999999999</v>
      </c>
      <c r="AL37" s="7">
        <f t="shared" si="3"/>
        <v>9.0590059499999995</v>
      </c>
      <c r="AM37" s="7">
        <f t="shared" si="4"/>
        <v>2.8109940499999997</v>
      </c>
      <c r="AO37">
        <v>2014</v>
      </c>
      <c r="AP37">
        <v>7.4630000000000001</v>
      </c>
      <c r="AR37">
        <v>2014</v>
      </c>
      <c r="AS37" s="18">
        <v>46.9</v>
      </c>
      <c r="AU37">
        <v>2014</v>
      </c>
      <c r="AV37">
        <v>46.04</v>
      </c>
      <c r="AX37" s="18">
        <v>2014</v>
      </c>
      <c r="AY37" s="18">
        <v>59.19</v>
      </c>
      <c r="BA37" s="3">
        <f t="shared" si="5"/>
        <v>26.848418756815708</v>
      </c>
    </row>
    <row r="39" spans="1:53" x14ac:dyDescent="0.25">
      <c r="Z39" s="3">
        <f>0.79*Z16+AA16+AB16</f>
        <v>73.908999999999992</v>
      </c>
      <c r="AA39" s="3">
        <f>0.21*Z16+AC16</f>
        <v>26.088999999999999</v>
      </c>
      <c r="AE39" t="s">
        <v>74</v>
      </c>
      <c r="AG39" s="20">
        <f>100*(AG37-AG4)/('LF status'!$P$37-'LF status'!$P$4)</f>
        <v>47.627392675661476</v>
      </c>
      <c r="AH39" s="20">
        <f>100*(AH37-AH4)/('LF status'!$P$37-'LF status'!$P$4)</f>
        <v>12.685383388820748</v>
      </c>
      <c r="AI39" s="20">
        <f>100*(AI37-AI4)/('LF status'!$P$37-'LF status'!$P$4)</f>
        <v>26.298401962502187</v>
      </c>
      <c r="AJ39" s="20">
        <f>100*(AJ37-AJ4)/('LF status'!$P$37-'LF status'!$P$4)</f>
        <v>13.37910285614158</v>
      </c>
      <c r="AL39" s="20">
        <f>100*(AL37-AL4)/('LF status'!$P$37-'LF status'!$P$4)</f>
        <v>76.609425565095492</v>
      </c>
      <c r="AM39" s="20">
        <f>100*(AM37-AM4)/('LF status'!$P$37-'LF status'!$P$4)</f>
        <v>23.380855318030488</v>
      </c>
    </row>
    <row r="40" spans="1:53" x14ac:dyDescent="0.25">
      <c r="Z40" s="21">
        <f>0.79*Z37+AA37+AB37</f>
        <v>76.3185</v>
      </c>
      <c r="AA40" s="21">
        <f>0.21*Z37+AC37</f>
        <v>23.6815</v>
      </c>
    </row>
    <row r="41" spans="1:53" x14ac:dyDescent="0.25">
      <c r="AE41" t="s">
        <v>75</v>
      </c>
      <c r="AG41" s="20">
        <f>100*(AG16-AG4)/('LF status'!$P$16-'LF status'!$P$4)</f>
        <v>45.179612716762968</v>
      </c>
      <c r="AH41" s="20">
        <f>100*(AH16-AH4)/('LF status'!$P$16-'LF status'!$P$4)</f>
        <v>8.4049635838150305</v>
      </c>
      <c r="AI41" s="20">
        <f>100*(AI16-AI4)/('LF status'!$P$16-'LF status'!$P$4)</f>
        <v>22.188190751445095</v>
      </c>
      <c r="AJ41" s="20">
        <f>100*(AJ16-AJ4)/('LF status'!$P$16-'LF status'!$P$4)</f>
        <v>24.186046242774569</v>
      </c>
      <c r="AL41" s="20">
        <f>100*(AL16-AL4)/('LF status'!$P$16-'LF status'!$P$4)</f>
        <v>66.285048381502875</v>
      </c>
      <c r="AM41" s="20">
        <f>100*(AM16-AM4)/('LF status'!$P$16-'LF status'!$P$4)</f>
        <v>33.673764913294804</v>
      </c>
      <c r="AR41" s="18"/>
      <c r="AS41" s="18"/>
      <c r="AT41" s="18"/>
      <c r="AU41" s="18"/>
    </row>
    <row r="42" spans="1:53" x14ac:dyDescent="0.25">
      <c r="AR42" s="18"/>
      <c r="AS42" s="18"/>
      <c r="AT42" s="18"/>
      <c r="AU42" s="18"/>
    </row>
    <row r="43" spans="1:53" x14ac:dyDescent="0.25">
      <c r="S43" s="18"/>
      <c r="T43" s="18"/>
      <c r="U43" s="18"/>
      <c r="V43" s="18"/>
      <c r="AE43" t="s">
        <v>76</v>
      </c>
      <c r="AG43" s="20">
        <f>100*(AG37-AG16)/('LF status'!$P$37-'LF status'!$P$16)</f>
        <v>48.692180035202433</v>
      </c>
      <c r="AH43" s="20">
        <f>100*(AH37-AH16)/('LF status'!$P$37-'LF status'!$P$16)</f>
        <v>14.547371385466434</v>
      </c>
      <c r="AI43" s="20">
        <f>100*(AI37-AI16)/('LF status'!$P$37-'LF status'!$P$16)</f>
        <v>28.086349006789028</v>
      </c>
      <c r="AJ43" s="20">
        <f>100*(AJ37-AJ16)/('LF status'!$P$37-'LF status'!$P$16)</f>
        <v>8.678068896152876</v>
      </c>
      <c r="AL43" s="20">
        <f>100*(AL37-AL16)/('LF status'!$P$37-'LF status'!$P$16)</f>
        <v>81.100542620065369</v>
      </c>
      <c r="AM43" s="20">
        <f>100*(AM37-AM16)/('LF status'!$P$37-'LF status'!$P$16)</f>
        <v>18.903426703545382</v>
      </c>
      <c r="AR43" s="18"/>
      <c r="AS43" s="18"/>
      <c r="AT43" s="18"/>
      <c r="AU43" s="18"/>
    </row>
    <row r="44" spans="1:53" x14ac:dyDescent="0.25">
      <c r="S44" s="18"/>
      <c r="T44" s="18"/>
      <c r="U44" s="18"/>
      <c r="V44" s="18"/>
      <c r="AR44" s="18"/>
      <c r="AS44" s="18"/>
      <c r="AT44" s="18"/>
      <c r="AU44" s="18"/>
    </row>
    <row r="45" spans="1:53" x14ac:dyDescent="0.25">
      <c r="S45" s="18"/>
      <c r="T45" s="18"/>
      <c r="U45" s="18"/>
      <c r="V45" s="18"/>
      <c r="AL45" s="20">
        <f>100*(AL37-AL16+SitPre94!AQ28+SitPre94!AR28-SitPre94!AQ4-SitPre94!AR4)/('LF status'!$P$37-'LF status'!$P$16+'LF status'!Z28-'LF status'!Z4)</f>
        <v>73.381841871722472</v>
      </c>
      <c r="AR45" s="18"/>
      <c r="AS45" s="18"/>
      <c r="AT45" s="18"/>
      <c r="AU45" s="18"/>
    </row>
    <row r="46" spans="1:53" x14ac:dyDescent="0.25">
      <c r="S46" s="18"/>
      <c r="T46" s="18"/>
      <c r="U46" s="18"/>
      <c r="V46" s="18"/>
      <c r="AR46" s="18"/>
      <c r="AS46" s="18"/>
      <c r="AT46" s="18"/>
      <c r="AU46" s="18"/>
    </row>
    <row r="47" spans="1:53" x14ac:dyDescent="0.25">
      <c r="S47" s="18"/>
      <c r="T47" s="18"/>
      <c r="U47" s="18"/>
      <c r="V47" s="18"/>
      <c r="AR47" s="18"/>
      <c r="AS47" s="18"/>
      <c r="AT47" s="18"/>
      <c r="AU47" s="18"/>
    </row>
    <row r="48" spans="1:53" x14ac:dyDescent="0.25">
      <c r="S48" s="18"/>
      <c r="T48" s="18"/>
      <c r="U48" s="18"/>
      <c r="V48" s="18"/>
      <c r="AR48" s="18"/>
      <c r="AS48" s="18"/>
      <c r="AT48" s="18"/>
      <c r="AU48" s="18"/>
    </row>
    <row r="49" spans="19:47" x14ac:dyDescent="0.25">
      <c r="S49" s="18"/>
      <c r="T49" s="18"/>
      <c r="U49" s="18"/>
      <c r="V49" s="18"/>
      <c r="AR49" s="18"/>
      <c r="AS49" s="18"/>
      <c r="AT49" s="18"/>
      <c r="AU49" s="18"/>
    </row>
    <row r="50" spans="19:47" x14ac:dyDescent="0.25">
      <c r="S50" s="18"/>
      <c r="T50" s="18"/>
      <c r="U50" s="18"/>
      <c r="V50" s="18"/>
      <c r="AR50" s="18"/>
      <c r="AS50" s="18"/>
      <c r="AT50" s="18"/>
      <c r="AU50" s="18"/>
    </row>
    <row r="51" spans="19:47" x14ac:dyDescent="0.25">
      <c r="S51" s="18"/>
      <c r="T51" s="18"/>
      <c r="U51" s="18"/>
      <c r="V51" s="18"/>
      <c r="AR51" s="18"/>
      <c r="AS51" s="18"/>
      <c r="AT51" s="18"/>
      <c r="AU51" s="18"/>
    </row>
    <row r="52" spans="19:47" x14ac:dyDescent="0.25">
      <c r="S52" s="18"/>
      <c r="T52" s="18"/>
      <c r="U52" s="18"/>
      <c r="V52" s="18"/>
      <c r="AR52" s="18"/>
      <c r="AS52" s="18"/>
      <c r="AT52" s="18"/>
      <c r="AU52" s="18"/>
    </row>
    <row r="53" spans="19:47" x14ac:dyDescent="0.25">
      <c r="S53" s="18"/>
      <c r="T53" s="18"/>
      <c r="U53" s="18"/>
      <c r="V53" s="18"/>
      <c r="AR53" s="18"/>
      <c r="AS53" s="18"/>
      <c r="AT53" s="18"/>
      <c r="AU53" s="18"/>
    </row>
    <row r="54" spans="19:47" x14ac:dyDescent="0.25">
      <c r="S54" s="18"/>
      <c r="T54" s="18"/>
      <c r="U54" s="18"/>
      <c r="V54" s="18"/>
      <c r="AR54" s="18"/>
      <c r="AS54" s="18"/>
      <c r="AT54" s="18"/>
      <c r="AU54" s="18"/>
    </row>
    <row r="55" spans="19:47" x14ac:dyDescent="0.25">
      <c r="S55" s="18"/>
      <c r="T55" s="18"/>
      <c r="U55" s="18"/>
      <c r="V55" s="18"/>
      <c r="AR55" s="18"/>
      <c r="AS55" s="18"/>
      <c r="AT55" s="18"/>
      <c r="AU55" s="18"/>
    </row>
    <row r="56" spans="19:47" x14ac:dyDescent="0.25">
      <c r="S56" s="18"/>
      <c r="T56" s="18"/>
      <c r="U56" s="18"/>
      <c r="V56" s="18"/>
      <c r="AR56" s="18"/>
      <c r="AS56" s="18"/>
      <c r="AT56" s="18"/>
      <c r="AU56" s="18"/>
    </row>
    <row r="57" spans="19:47" x14ac:dyDescent="0.25">
      <c r="S57" s="18"/>
      <c r="T57" s="18"/>
      <c r="U57" s="18"/>
      <c r="V57" s="18"/>
      <c r="AR57" s="18"/>
      <c r="AS57" s="18"/>
      <c r="AT57" s="18"/>
      <c r="AU57" s="18"/>
    </row>
    <row r="58" spans="19:47" x14ac:dyDescent="0.25">
      <c r="S58" s="18"/>
      <c r="T58" s="18"/>
      <c r="U58" s="18"/>
      <c r="V58" s="18"/>
      <c r="AR58" s="18"/>
      <c r="AS58" s="18"/>
      <c r="AT58" s="18"/>
      <c r="AU58" s="18"/>
    </row>
    <row r="59" spans="19:47" x14ac:dyDescent="0.25">
      <c r="S59" s="18"/>
      <c r="T59" s="18"/>
      <c r="U59" s="18"/>
      <c r="V59" s="18"/>
      <c r="AR59" s="18"/>
      <c r="AS59" s="18"/>
      <c r="AT59" s="18"/>
      <c r="AU59" s="18"/>
    </row>
    <row r="60" spans="19:47" x14ac:dyDescent="0.25">
      <c r="S60" s="18"/>
      <c r="T60" s="18"/>
      <c r="U60" s="18"/>
      <c r="V60" s="18"/>
      <c r="AR60" s="18"/>
      <c r="AS60" s="18"/>
      <c r="AT60" s="18"/>
      <c r="AU60" s="18"/>
    </row>
    <row r="61" spans="19:47" x14ac:dyDescent="0.25">
      <c r="S61" s="18"/>
      <c r="T61" s="18"/>
      <c r="U61" s="18"/>
      <c r="V61" s="18"/>
      <c r="AR61" s="18"/>
      <c r="AS61" s="18"/>
      <c r="AT61" s="18"/>
      <c r="AU61" s="18"/>
    </row>
    <row r="62" spans="19:47" x14ac:dyDescent="0.25">
      <c r="S62" s="18"/>
      <c r="T62" s="18"/>
      <c r="U62" s="18"/>
      <c r="V62" s="18"/>
      <c r="AR62" s="18"/>
      <c r="AS62" s="18"/>
      <c r="AT62" s="18"/>
      <c r="AU62" s="18"/>
    </row>
    <row r="63" spans="19:47" x14ac:dyDescent="0.25">
      <c r="S63" s="18"/>
      <c r="T63" s="18"/>
      <c r="U63" s="18"/>
      <c r="V63" s="18"/>
      <c r="AR63" s="18"/>
      <c r="AS63" s="18"/>
      <c r="AT63" s="18"/>
      <c r="AU63" s="18"/>
    </row>
    <row r="64" spans="19:47" x14ac:dyDescent="0.25">
      <c r="AR64" s="18"/>
      <c r="AS64" s="18"/>
      <c r="AT64" s="18"/>
      <c r="AU64" s="18"/>
    </row>
    <row r="65" spans="44:47" x14ac:dyDescent="0.25">
      <c r="AR65" s="18"/>
      <c r="AS65" s="18"/>
      <c r="AT65" s="18"/>
      <c r="AU65" s="18"/>
    </row>
    <row r="66" spans="44:47" x14ac:dyDescent="0.25">
      <c r="AR66" s="18"/>
      <c r="AS66" s="18"/>
      <c r="AT66" s="18"/>
      <c r="AU66" s="18"/>
    </row>
    <row r="67" spans="44:47" x14ac:dyDescent="0.25">
      <c r="AR67" s="18"/>
      <c r="AS67" s="18"/>
      <c r="AT67" s="18"/>
      <c r="AU67" s="18"/>
    </row>
    <row r="68" spans="44:47" x14ac:dyDescent="0.25">
      <c r="AR68" s="18"/>
      <c r="AS68" s="18"/>
      <c r="AT68" s="18"/>
      <c r="AU68" s="18"/>
    </row>
    <row r="69" spans="44:47" x14ac:dyDescent="0.25">
      <c r="AR69" s="18"/>
      <c r="AS69" s="18"/>
      <c r="AT69" s="18"/>
      <c r="AU69" s="18"/>
    </row>
    <row r="70" spans="44:47" x14ac:dyDescent="0.25">
      <c r="AR70" s="18"/>
      <c r="AS70" s="18"/>
      <c r="AT70" s="18"/>
      <c r="AU70" s="18"/>
    </row>
    <row r="71" spans="44:47" x14ac:dyDescent="0.25">
      <c r="AR71" s="18"/>
      <c r="AS71" s="18"/>
      <c r="AT71" s="18"/>
      <c r="AU71" s="18"/>
    </row>
    <row r="72" spans="44:47" x14ac:dyDescent="0.25">
      <c r="AR72" s="18"/>
      <c r="AS72" s="18"/>
      <c r="AT72" s="18"/>
      <c r="AU72" s="18"/>
    </row>
    <row r="73" spans="44:47" x14ac:dyDescent="0.25">
      <c r="AR73" s="18"/>
      <c r="AS73" s="18"/>
      <c r="AT73" s="18"/>
      <c r="AU73" s="18"/>
    </row>
    <row r="74" spans="44:47" x14ac:dyDescent="0.25">
      <c r="AR74" s="18"/>
      <c r="AS74" s="18"/>
      <c r="AT74" s="18"/>
      <c r="AU74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opLeftCell="T1" workbookViewId="0">
      <selection activeCell="AC8" sqref="AC8"/>
    </sheetView>
  </sheetViews>
  <sheetFormatPr defaultRowHeight="15" x14ac:dyDescent="0.25"/>
  <cols>
    <col min="1" max="1" width="9.28515625" customWidth="1"/>
  </cols>
  <sheetData>
    <row r="1" spans="1:29" x14ac:dyDescent="0.25">
      <c r="B1" t="s">
        <v>101</v>
      </c>
      <c r="D1" t="s">
        <v>102</v>
      </c>
      <c r="F1" t="s">
        <v>103</v>
      </c>
      <c r="G1" t="s">
        <v>104</v>
      </c>
      <c r="H1" t="s">
        <v>105</v>
      </c>
      <c r="I1" t="s">
        <v>106</v>
      </c>
      <c r="U1" t="s">
        <v>107</v>
      </c>
    </row>
    <row r="2" spans="1:29" x14ac:dyDescent="0.25">
      <c r="B2" t="s">
        <v>108</v>
      </c>
      <c r="C2" t="s">
        <v>109</v>
      </c>
      <c r="E2" t="s">
        <v>110</v>
      </c>
      <c r="M2" t="s">
        <v>111</v>
      </c>
      <c r="U2" t="s">
        <v>112</v>
      </c>
      <c r="V2" t="s">
        <v>113</v>
      </c>
    </row>
    <row r="3" spans="1:29" x14ac:dyDescent="0.25">
      <c r="A3">
        <v>1967</v>
      </c>
      <c r="E3">
        <v>19.625</v>
      </c>
      <c r="G3">
        <v>1.1256410256410256</v>
      </c>
      <c r="I3">
        <v>1.0419580419580419</v>
      </c>
      <c r="T3">
        <v>1967</v>
      </c>
      <c r="U3">
        <v>6020</v>
      </c>
      <c r="V3" s="20">
        <f>U3*$E$51/E3</f>
        <v>33599.11541401274</v>
      </c>
      <c r="W3" s="20">
        <f>V3*G3</f>
        <v>37820.542735260497</v>
      </c>
      <c r="X3" s="20">
        <f>V3*I3</f>
        <v>35008.868508306979</v>
      </c>
      <c r="Z3" s="20">
        <f>X3-13000</f>
        <v>22008.868508306979</v>
      </c>
      <c r="AB3" s="22">
        <f t="shared" ref="AB3:AB6" si="0">AB4*X3/X4</f>
        <v>10.998404367819436</v>
      </c>
      <c r="AC3" s="22">
        <f t="shared" ref="AC3:AC6" si="1">AC4*X3/X4</f>
        <v>16.814624356335788</v>
      </c>
    </row>
    <row r="4" spans="1:29" x14ac:dyDescent="0.25">
      <c r="A4">
        <v>1968</v>
      </c>
      <c r="E4">
        <v>20.388999999999999</v>
      </c>
      <c r="G4">
        <v>1.1273305084745764</v>
      </c>
      <c r="I4">
        <v>1.0423728813559323</v>
      </c>
      <c r="T4">
        <v>1968</v>
      </c>
      <c r="U4">
        <v>6442</v>
      </c>
      <c r="V4" s="20">
        <f t="shared" ref="V4:V15" si="2">U4*$E$51/E4</f>
        <v>34607.148168129876</v>
      </c>
      <c r="W4" s="20">
        <f t="shared" ref="W4:W15" si="3">V4*G4</f>
        <v>39013.693941232857</v>
      </c>
      <c r="X4" s="20">
        <f t="shared" ref="X4:X15" si="4">V4*I4</f>
        <v>36073.552751525211</v>
      </c>
      <c r="Z4" s="20">
        <f t="shared" ref="Z4:Z15" si="5">X4-13000</f>
        <v>23073.552751525211</v>
      </c>
      <c r="AB4" s="22">
        <f t="shared" si="0"/>
        <v>11.332886124297266</v>
      </c>
      <c r="AC4" s="22">
        <f t="shared" si="1"/>
        <v>17.32598808703095</v>
      </c>
    </row>
    <row r="5" spans="1:29" x14ac:dyDescent="0.25">
      <c r="A5">
        <v>1969</v>
      </c>
      <c r="E5">
        <v>21.312999999999999</v>
      </c>
      <c r="G5">
        <v>1.1306193324329541</v>
      </c>
      <c r="I5">
        <v>1.0439899672004629</v>
      </c>
      <c r="T5">
        <v>1969</v>
      </c>
      <c r="U5">
        <v>6899</v>
      </c>
      <c r="V5" s="20">
        <f t="shared" si="2"/>
        <v>35455.415380284328</v>
      </c>
      <c r="W5" s="20">
        <f t="shared" si="3"/>
        <v>40086.578068390161</v>
      </c>
      <c r="X5" s="20">
        <f t="shared" si="4"/>
        <v>37015.097939941821</v>
      </c>
      <c r="Z5" s="20">
        <f t="shared" si="5"/>
        <v>24015.097939941821</v>
      </c>
      <c r="AB5" s="22">
        <f t="shared" si="0"/>
        <v>11.62868245117151</v>
      </c>
      <c r="AC5" s="22">
        <f t="shared" si="1"/>
        <v>17.778208605211482</v>
      </c>
    </row>
    <row r="6" spans="1:29" x14ac:dyDescent="0.25">
      <c r="A6">
        <v>1970</v>
      </c>
      <c r="E6">
        <v>22.311</v>
      </c>
      <c r="G6">
        <v>1.133248730964467</v>
      </c>
      <c r="I6">
        <v>1.0431472081218274</v>
      </c>
      <c r="T6">
        <v>1970</v>
      </c>
      <c r="U6">
        <v>7152</v>
      </c>
      <c r="V6" s="20">
        <f t="shared" si="2"/>
        <v>35111.508403926309</v>
      </c>
      <c r="W6" s="20">
        <f t="shared" si="3"/>
        <v>39790.072340997707</v>
      </c>
      <c r="X6" s="20">
        <f t="shared" si="4"/>
        <v>36626.471964501812</v>
      </c>
      <c r="Z6" s="20">
        <f t="shared" si="5"/>
        <v>23626.471964501812</v>
      </c>
      <c r="AB6" s="22">
        <f t="shared" si="0"/>
        <v>11.506591512279462</v>
      </c>
      <c r="AC6" s="22">
        <f t="shared" si="1"/>
        <v>17.591553049903037</v>
      </c>
    </row>
    <row r="7" spans="1:29" x14ac:dyDescent="0.25">
      <c r="A7">
        <v>1971</v>
      </c>
      <c r="E7">
        <v>23.259</v>
      </c>
      <c r="G7">
        <v>1.1411462788708298</v>
      </c>
      <c r="I7">
        <v>1.0451668092386655</v>
      </c>
      <c r="T7">
        <v>1971</v>
      </c>
      <c r="U7">
        <v>7388</v>
      </c>
      <c r="V7" s="20">
        <f t="shared" si="2"/>
        <v>34791.797411754589</v>
      </c>
      <c r="W7" s="20">
        <f t="shared" si="3"/>
        <v>39702.530151651517</v>
      </c>
      <c r="X7" s="20">
        <f t="shared" si="4"/>
        <v>36363.231888521601</v>
      </c>
      <c r="Z7" s="20">
        <f t="shared" si="5"/>
        <v>23363.231888521601</v>
      </c>
      <c r="AB7" s="22">
        <f>AB8*X7/X8</f>
        <v>11.423891872879265</v>
      </c>
      <c r="AC7" s="22">
        <f>AC8*X7/X8</f>
        <v>17.465119857922261</v>
      </c>
    </row>
    <row r="8" spans="1:29" x14ac:dyDescent="0.25">
      <c r="A8">
        <v>1972</v>
      </c>
      <c r="E8">
        <v>24.055</v>
      </c>
      <c r="G8">
        <v>1.1484032561051973</v>
      </c>
      <c r="I8">
        <v>1.0488415779586726</v>
      </c>
      <c r="T8">
        <v>1972</v>
      </c>
      <c r="U8">
        <v>7991</v>
      </c>
      <c r="V8" s="20">
        <f t="shared" si="2"/>
        <v>36386.207108709204</v>
      </c>
      <c r="W8" s="20">
        <f t="shared" si="3"/>
        <v>41786.038720959725</v>
      </c>
      <c r="X8" s="20">
        <f t="shared" si="4"/>
        <v>38163.366879829635</v>
      </c>
      <c r="Z8" s="20">
        <f t="shared" si="5"/>
        <v>25163.366879829635</v>
      </c>
      <c r="AB8" s="22">
        <f>J9*X8/X9</f>
        <v>11.989423219497024</v>
      </c>
      <c r="AC8" s="22">
        <f>Q9*X8/X9</f>
        <v>18.329717742951257</v>
      </c>
    </row>
    <row r="9" spans="1:29" x14ac:dyDescent="0.25">
      <c r="A9">
        <v>1973</v>
      </c>
      <c r="B9" s="22">
        <v>13.01</v>
      </c>
      <c r="C9" s="23">
        <v>73</v>
      </c>
      <c r="D9" s="22">
        <f>B9*C9/$C$51</f>
        <v>2.7275416427340611</v>
      </c>
      <c r="E9">
        <v>25.352</v>
      </c>
      <c r="F9" s="22">
        <f>D9*$E$51/E9</f>
        <v>11.784202083147173</v>
      </c>
      <c r="G9">
        <v>1.1498306997742664</v>
      </c>
      <c r="H9" s="22">
        <f>F9*G9</f>
        <v>13.549837327546483</v>
      </c>
      <c r="I9">
        <v>1.0561512415349887</v>
      </c>
      <c r="J9" s="22">
        <f>F9*I9</f>
        <v>12.445899660615087</v>
      </c>
      <c r="L9">
        <v>1973</v>
      </c>
      <c r="M9" s="22">
        <v>19.89</v>
      </c>
      <c r="N9" s="22">
        <f>M9*C9/$C$51</f>
        <v>4.1699310740953477</v>
      </c>
      <c r="O9" s="22">
        <f>N9*$E$51/E9</f>
        <v>18.015970748178116</v>
      </c>
      <c r="P9" s="22">
        <f>O9*G9</f>
        <v>20.715316252490357</v>
      </c>
      <c r="Q9" s="22">
        <f>O9*I9</f>
        <v>19.027589873146358</v>
      </c>
      <c r="T9">
        <v>1973</v>
      </c>
      <c r="U9">
        <v>8682</v>
      </c>
      <c r="V9" s="20">
        <f t="shared" si="2"/>
        <v>37510.130325023667</v>
      </c>
      <c r="W9" s="20">
        <f t="shared" si="3"/>
        <v>43130.299400245895</v>
      </c>
      <c r="X9" s="20">
        <f t="shared" si="4"/>
        <v>39616.370712912976</v>
      </c>
      <c r="Z9" s="20">
        <f t="shared" si="5"/>
        <v>26616.370712912976</v>
      </c>
      <c r="AB9" s="22">
        <f>J9</f>
        <v>12.445899660615087</v>
      </c>
      <c r="AC9" s="22">
        <f>Q9</f>
        <v>19.027589873146358</v>
      </c>
    </row>
    <row r="10" spans="1:29" x14ac:dyDescent="0.25">
      <c r="A10">
        <v>1974</v>
      </c>
      <c r="B10" s="22">
        <v>12.92</v>
      </c>
      <c r="C10" s="23">
        <v>80.3</v>
      </c>
      <c r="D10" s="22">
        <f t="shared" ref="D10:D51" si="6">B10*C10/$C$51</f>
        <v>2.9795404939689831</v>
      </c>
      <c r="E10">
        <v>27.992000000000001</v>
      </c>
      <c r="F10" s="22">
        <f t="shared" ref="F10:F51" si="7">D10*$E$51/E10</f>
        <v>11.658867868870058</v>
      </c>
      <c r="G10">
        <v>1.1527903664379127</v>
      </c>
      <c r="H10" s="22">
        <f t="shared" ref="H10:H51" si="8">F10*G10</f>
        <v>13.440230562805919</v>
      </c>
      <c r="I10">
        <v>1.0578790625404637</v>
      </c>
      <c r="J10" s="22">
        <f t="shared" ref="J10:J51" si="9">F10*I10</f>
        <v>12.333672211403391</v>
      </c>
      <c r="L10">
        <v>1974</v>
      </c>
      <c r="M10">
        <v>19.63</v>
      </c>
      <c r="N10" s="22">
        <f t="shared" ref="N10:N51" si="10">M10*C10/$C$51</f>
        <v>4.5269643882825958</v>
      </c>
      <c r="O10" s="22">
        <f t="shared" ref="O10:O51" si="11">N10*$E$51/E10</f>
        <v>17.713899091789411</v>
      </c>
      <c r="P10" s="22">
        <f t="shared" ref="P10:P51" si="12">O10*G10</f>
        <v>20.420412225068123</v>
      </c>
      <c r="Q10" s="22">
        <f t="shared" ref="Q10:Q51" si="13">O10*I10</f>
        <v>18.739162965158553</v>
      </c>
      <c r="T10">
        <v>1974</v>
      </c>
      <c r="U10">
        <v>9121</v>
      </c>
      <c r="V10" s="20">
        <f t="shared" si="2"/>
        <v>35690.246213203769</v>
      </c>
      <c r="W10" s="20">
        <f t="shared" si="3"/>
        <v>41143.372010378494</v>
      </c>
      <c r="X10" s="20">
        <f t="shared" si="4"/>
        <v>37755.964205862336</v>
      </c>
      <c r="Z10" s="20">
        <f t="shared" si="5"/>
        <v>24755.964205862336</v>
      </c>
      <c r="AA10" s="20"/>
    </row>
    <row r="11" spans="1:29" x14ac:dyDescent="0.25">
      <c r="A11">
        <v>1975</v>
      </c>
      <c r="B11" s="22">
        <v>12.47</v>
      </c>
      <c r="C11" s="23">
        <v>86.9</v>
      </c>
      <c r="D11" s="22">
        <f t="shared" si="6"/>
        <v>3.1121280873061461</v>
      </c>
      <c r="E11">
        <v>30.33</v>
      </c>
      <c r="F11" s="22">
        <f t="shared" si="7"/>
        <v>11.238958577606883</v>
      </c>
      <c r="G11">
        <v>1.1661757486499755</v>
      </c>
      <c r="H11" s="22">
        <f t="shared" si="8"/>
        <v>13.106600933286771</v>
      </c>
      <c r="I11">
        <v>1.0573146784486991</v>
      </c>
      <c r="J11" s="22">
        <f t="shared" si="9"/>
        <v>11.883115874580671</v>
      </c>
      <c r="L11">
        <v>1975</v>
      </c>
      <c r="M11">
        <v>19.760000000000002</v>
      </c>
      <c r="N11" s="22">
        <f t="shared" si="10"/>
        <v>4.9314876507754173</v>
      </c>
      <c r="O11" s="22">
        <f t="shared" si="11"/>
        <v>17.809288010706659</v>
      </c>
      <c r="P11" s="22">
        <f t="shared" si="12"/>
        <v>20.768759778808871</v>
      </c>
      <c r="Q11" s="22">
        <f t="shared" si="13"/>
        <v>18.830021626440583</v>
      </c>
      <c r="T11">
        <v>1975</v>
      </c>
      <c r="U11">
        <v>9674</v>
      </c>
      <c r="V11" s="20">
        <f t="shared" si="2"/>
        <v>34936.121595779754</v>
      </c>
      <c r="W11" s="20">
        <f t="shared" si="3"/>
        <v>40741.657756885033</v>
      </c>
      <c r="X11" s="20">
        <f t="shared" si="4"/>
        <v>36938.474171286522</v>
      </c>
      <c r="Z11" s="20">
        <f t="shared" si="5"/>
        <v>23938.474171286522</v>
      </c>
    </row>
    <row r="12" spans="1:29" x14ac:dyDescent="0.25">
      <c r="A12">
        <v>1976</v>
      </c>
      <c r="B12" s="22">
        <v>12.58</v>
      </c>
      <c r="C12" s="23">
        <v>91.9</v>
      </c>
      <c r="D12" s="22">
        <f t="shared" si="6"/>
        <v>3.3202240091901212</v>
      </c>
      <c r="E12">
        <v>31.992999999999999</v>
      </c>
      <c r="F12" s="22">
        <f t="shared" si="7"/>
        <v>11.367198330091343</v>
      </c>
      <c r="G12">
        <v>1.1683894631543847</v>
      </c>
      <c r="H12" s="22">
        <f t="shared" si="8"/>
        <v>13.281314754464843</v>
      </c>
      <c r="I12">
        <v>1.0604645993108814</v>
      </c>
      <c r="J12" s="22">
        <f t="shared" si="9"/>
        <v>12.054511422407636</v>
      </c>
      <c r="L12">
        <v>1976</v>
      </c>
      <c r="M12">
        <v>19.41</v>
      </c>
      <c r="N12" s="22">
        <f t="shared" si="10"/>
        <v>5.1228575531303857</v>
      </c>
      <c r="O12" s="22">
        <f t="shared" si="11"/>
        <v>17.538737646031237</v>
      </c>
      <c r="P12" s="22">
        <f t="shared" si="12"/>
        <v>20.492076262652034</v>
      </c>
      <c r="Q12" s="22">
        <f t="shared" si="13"/>
        <v>18.599210390217188</v>
      </c>
      <c r="T12">
        <v>1976</v>
      </c>
      <c r="U12">
        <v>10301</v>
      </c>
      <c r="V12" s="20">
        <f t="shared" si="2"/>
        <v>35266.749976557374</v>
      </c>
      <c r="W12" s="20">
        <f t="shared" si="3"/>
        <v>41205.299072309783</v>
      </c>
      <c r="X12" s="20">
        <f t="shared" si="4"/>
        <v>37399.13988288695</v>
      </c>
      <c r="Z12" s="20">
        <f t="shared" si="5"/>
        <v>24399.13988288695</v>
      </c>
    </row>
    <row r="13" spans="1:29" x14ac:dyDescent="0.25">
      <c r="A13">
        <v>1977</v>
      </c>
      <c r="B13" s="22">
        <v>12.41</v>
      </c>
      <c r="C13" s="23">
        <v>97.7</v>
      </c>
      <c r="D13" s="22">
        <f t="shared" si="6"/>
        <v>3.482070649052269</v>
      </c>
      <c r="E13">
        <v>34.076000000000001</v>
      </c>
      <c r="F13" s="22">
        <f t="shared" si="7"/>
        <v>11.192574314238559</v>
      </c>
      <c r="G13">
        <v>1.1758197545765439</v>
      </c>
      <c r="H13" s="22">
        <f t="shared" si="8"/>
        <v>13.160449983247711</v>
      </c>
      <c r="I13">
        <v>1.0614564473948902</v>
      </c>
      <c r="J13" s="22">
        <f t="shared" si="9"/>
        <v>11.880430168794961</v>
      </c>
      <c r="L13">
        <v>1977</v>
      </c>
      <c r="M13">
        <v>19.84</v>
      </c>
      <c r="N13" s="22">
        <f t="shared" si="10"/>
        <v>5.5668236645605971</v>
      </c>
      <c r="O13" s="22">
        <f t="shared" si="11"/>
        <v>17.893688508822962</v>
      </c>
      <c r="P13" s="22">
        <f t="shared" si="12"/>
        <v>21.039752430913339</v>
      </c>
      <c r="Q13" s="22">
        <f t="shared" si="13"/>
        <v>18.993371035365993</v>
      </c>
      <c r="T13">
        <v>1977</v>
      </c>
      <c r="U13">
        <v>11037</v>
      </c>
      <c r="V13" s="20">
        <f t="shared" si="2"/>
        <v>35476.719215870406</v>
      </c>
      <c r="W13" s="20">
        <f t="shared" si="3"/>
        <v>41714.2272815857</v>
      </c>
      <c r="X13" s="20">
        <f t="shared" si="4"/>
        <v>37656.992344103834</v>
      </c>
      <c r="Z13" s="20">
        <f t="shared" si="5"/>
        <v>24656.992344103834</v>
      </c>
    </row>
    <row r="14" spans="1:29" x14ac:dyDescent="0.25">
      <c r="A14">
        <v>1978</v>
      </c>
      <c r="B14" s="22">
        <v>12.6</v>
      </c>
      <c r="C14" s="23">
        <v>104.4</v>
      </c>
      <c r="D14" s="22">
        <f t="shared" si="6"/>
        <v>3.7778288340034467</v>
      </c>
      <c r="E14">
        <v>36.463000000000001</v>
      </c>
      <c r="F14" s="22">
        <f t="shared" si="7"/>
        <v>11.348302329651029</v>
      </c>
      <c r="G14">
        <v>1.178118864893807</v>
      </c>
      <c r="H14" s="22">
        <f t="shared" si="8"/>
        <v>13.369649059080215</v>
      </c>
      <c r="I14">
        <v>1.0638051044083527</v>
      </c>
      <c r="J14" s="22">
        <f t="shared" si="9"/>
        <v>12.072381944651966</v>
      </c>
      <c r="L14">
        <v>1978</v>
      </c>
      <c r="M14">
        <v>20.04</v>
      </c>
      <c r="N14" s="22">
        <f t="shared" si="10"/>
        <v>6.0085468121769097</v>
      </c>
      <c r="O14" s="22">
        <f t="shared" si="11"/>
        <v>18.049204657635446</v>
      </c>
      <c r="P14" s="22">
        <f t="shared" si="12"/>
        <v>21.264108503489485</v>
      </c>
      <c r="Q14" s="22">
        <f t="shared" si="13"/>
        <v>19.200836045303603</v>
      </c>
      <c r="T14">
        <v>1978</v>
      </c>
      <c r="U14">
        <v>12133</v>
      </c>
      <c r="V14" s="20">
        <f t="shared" si="2"/>
        <v>36446.583001947183</v>
      </c>
      <c r="W14" s="20">
        <f t="shared" si="3"/>
        <v>42938.406995511934</v>
      </c>
      <c r="X14" s="20">
        <f t="shared" si="4"/>
        <v>38772.061035714119</v>
      </c>
      <c r="Z14" s="20">
        <f t="shared" si="5"/>
        <v>25772.061035714119</v>
      </c>
    </row>
    <row r="15" spans="1:29" x14ac:dyDescent="0.25">
      <c r="A15">
        <v>1979</v>
      </c>
      <c r="B15" s="22">
        <v>12.62</v>
      </c>
      <c r="C15" s="23">
        <v>114.3</v>
      </c>
      <c r="D15" s="22">
        <f t="shared" si="6"/>
        <v>4.1426364158529578</v>
      </c>
      <c r="E15">
        <v>39.695999999999998</v>
      </c>
      <c r="F15" s="22">
        <f t="shared" si="7"/>
        <v>11.430654269982018</v>
      </c>
      <c r="G15">
        <v>1.181680363839464</v>
      </c>
      <c r="H15" s="22">
        <f t="shared" si="8"/>
        <v>13.507379696675473</v>
      </c>
      <c r="I15">
        <v>1.0659060081385143</v>
      </c>
      <c r="J15" s="22">
        <f t="shared" si="9"/>
        <v>12.184003063327996</v>
      </c>
      <c r="L15">
        <v>1979</v>
      </c>
      <c r="M15">
        <v>20.3</v>
      </c>
      <c r="N15" s="22">
        <f t="shared" si="10"/>
        <v>6.6636703044227454</v>
      </c>
      <c r="O15" s="22">
        <f t="shared" si="11"/>
        <v>18.386868595929872</v>
      </c>
      <c r="P15" s="22">
        <f t="shared" si="12"/>
        <v>21.727401572306825</v>
      </c>
      <c r="Q15" s="22">
        <f t="shared" si="13"/>
        <v>19.598673707255021</v>
      </c>
      <c r="T15">
        <v>1979</v>
      </c>
      <c r="U15">
        <v>12948</v>
      </c>
      <c r="V15" s="20">
        <f t="shared" si="2"/>
        <v>35727.033857315597</v>
      </c>
      <c r="W15" s="20">
        <f t="shared" si="3"/>
        <v>42217.93436741754</v>
      </c>
      <c r="X15" s="20">
        <f t="shared" si="4"/>
        <v>38081.660041480813</v>
      </c>
      <c r="Z15" s="20">
        <f t="shared" si="5"/>
        <v>25081.660041480813</v>
      </c>
    </row>
    <row r="16" spans="1:29" x14ac:dyDescent="0.25">
      <c r="A16">
        <v>1980</v>
      </c>
      <c r="B16" s="22">
        <v>12.41</v>
      </c>
      <c r="C16" s="23">
        <v>127.1</v>
      </c>
      <c r="D16" s="22">
        <f t="shared" si="6"/>
        <v>4.5298994830557149</v>
      </c>
      <c r="E16">
        <v>43.959000000000003</v>
      </c>
      <c r="F16" s="22">
        <f t="shared" si="7"/>
        <v>11.287084560114163</v>
      </c>
      <c r="G16">
        <v>1.1840687345274501</v>
      </c>
      <c r="H16" s="22">
        <f t="shared" si="8"/>
        <v>13.364683931598698</v>
      </c>
      <c r="I16">
        <v>1.064729867482161</v>
      </c>
      <c r="J16" s="22">
        <f t="shared" si="9"/>
        <v>12.017696047950299</v>
      </c>
      <c r="L16">
        <v>1980</v>
      </c>
      <c r="M16">
        <v>19.98</v>
      </c>
      <c r="N16" s="22">
        <f t="shared" si="10"/>
        <v>7.2931016657093632</v>
      </c>
      <c r="O16" s="22">
        <f t="shared" si="11"/>
        <v>18.172115190256328</v>
      </c>
      <c r="P16" s="22">
        <f t="shared" si="12"/>
        <v>21.517033437013865</v>
      </c>
      <c r="Q16" s="22">
        <f t="shared" si="13"/>
        <v>19.348393798392184</v>
      </c>
    </row>
    <row r="17" spans="1:17" x14ac:dyDescent="0.25">
      <c r="A17">
        <v>1981</v>
      </c>
      <c r="B17" s="22">
        <v>12.23</v>
      </c>
      <c r="C17" s="23">
        <v>139.19999999999999</v>
      </c>
      <c r="D17" s="22">
        <f t="shared" si="6"/>
        <v>4.8891901206203334</v>
      </c>
      <c r="E17">
        <v>47.831000000000003</v>
      </c>
      <c r="F17" s="22">
        <f t="shared" si="7"/>
        <v>11.196144180380639</v>
      </c>
      <c r="G17">
        <v>1.1878390895858144</v>
      </c>
      <c r="H17" s="22">
        <f t="shared" si="8"/>
        <v>13.299217710094853</v>
      </c>
      <c r="I17">
        <v>1.068545719200741</v>
      </c>
      <c r="J17" s="22">
        <f t="shared" si="9"/>
        <v>11.963591935500022</v>
      </c>
      <c r="L17">
        <v>1981</v>
      </c>
      <c r="M17">
        <v>19.52</v>
      </c>
      <c r="N17" s="22">
        <f t="shared" si="10"/>
        <v>7.8035152211372774</v>
      </c>
      <c r="O17" s="22">
        <f t="shared" si="11"/>
        <v>17.869888340231402</v>
      </c>
      <c r="P17" s="22">
        <f t="shared" si="12"/>
        <v>21.226551897060627</v>
      </c>
      <c r="Q17" s="22">
        <f t="shared" si="13"/>
        <v>19.0947926885495</v>
      </c>
    </row>
    <row r="18" spans="1:17" x14ac:dyDescent="0.25">
      <c r="A18">
        <v>1982</v>
      </c>
      <c r="B18" s="22">
        <v>11.71</v>
      </c>
      <c r="C18" s="23">
        <v>147.6</v>
      </c>
      <c r="D18" s="22">
        <f t="shared" si="6"/>
        <v>4.9638024124066629</v>
      </c>
      <c r="E18">
        <v>50.48</v>
      </c>
      <c r="F18" s="22">
        <f t="shared" si="7"/>
        <v>10.770507247141969</v>
      </c>
      <c r="G18">
        <v>1.193259842519685</v>
      </c>
      <c r="H18" s="22">
        <f t="shared" si="8"/>
        <v>12.852013781581752</v>
      </c>
      <c r="I18">
        <v>1.0691653543307087</v>
      </c>
      <c r="J18" s="22">
        <f t="shared" si="9"/>
        <v>11.515453197212009</v>
      </c>
      <c r="L18">
        <v>1982</v>
      </c>
      <c r="M18">
        <v>19.3</v>
      </c>
      <c r="N18" s="22">
        <f t="shared" si="10"/>
        <v>8.1811602527283167</v>
      </c>
      <c r="O18" s="22">
        <f t="shared" si="11"/>
        <v>17.751561901779674</v>
      </c>
      <c r="P18" s="22">
        <f t="shared" si="12"/>
        <v>21.182225959396053</v>
      </c>
      <c r="Q18" s="22">
        <f t="shared" si="13"/>
        <v>18.979354970639776</v>
      </c>
    </row>
    <row r="19" spans="1:17" x14ac:dyDescent="0.25">
      <c r="A19">
        <v>1983</v>
      </c>
      <c r="B19" s="22">
        <v>11.27</v>
      </c>
      <c r="C19" s="23">
        <v>153.80000000000001</v>
      </c>
      <c r="D19" s="22">
        <f t="shared" si="6"/>
        <v>4.9779609419873641</v>
      </c>
      <c r="E19">
        <v>52.652999999999999</v>
      </c>
      <c r="F19" s="22">
        <f t="shared" si="7"/>
        <v>10.355459667972575</v>
      </c>
      <c r="G19">
        <v>1.2005365126676604</v>
      </c>
      <c r="H19" s="22">
        <f t="shared" si="8"/>
        <v>12.432107436858404</v>
      </c>
      <c r="I19">
        <v>1.0714754098360657</v>
      </c>
      <c r="J19" s="22">
        <f t="shared" si="9"/>
        <v>11.095620391781763</v>
      </c>
      <c r="L19">
        <v>1983</v>
      </c>
      <c r="M19">
        <v>19.18</v>
      </c>
      <c r="N19" s="22">
        <f t="shared" si="10"/>
        <v>8.4718093049971284</v>
      </c>
      <c r="O19" s="22">
        <f t="shared" si="11"/>
        <v>17.62357732313345</v>
      </c>
      <c r="P19" s="22">
        <f t="shared" si="12"/>
        <v>21.157748060243492</v>
      </c>
      <c r="Q19" s="22">
        <f t="shared" si="13"/>
        <v>18.883229735082008</v>
      </c>
    </row>
    <row r="20" spans="1:17" x14ac:dyDescent="0.25">
      <c r="A20">
        <v>1984</v>
      </c>
      <c r="B20" s="22">
        <v>11.03</v>
      </c>
      <c r="C20" s="23">
        <v>160.19999999999999</v>
      </c>
      <c r="D20" s="22">
        <f t="shared" si="6"/>
        <v>5.0746869615163694</v>
      </c>
      <c r="E20">
        <v>54.645000000000003</v>
      </c>
      <c r="F20" s="22">
        <f t="shared" si="7"/>
        <v>10.17184760305263</v>
      </c>
      <c r="G20">
        <v>1.2019079624911919</v>
      </c>
      <c r="H20" s="22">
        <f t="shared" si="8"/>
        <v>12.2256246273559</v>
      </c>
      <c r="I20">
        <v>1.0753428370101361</v>
      </c>
      <c r="J20" s="22">
        <f t="shared" si="9"/>
        <v>10.938223459101367</v>
      </c>
      <c r="L20">
        <v>1984</v>
      </c>
      <c r="M20">
        <v>19.149999999999999</v>
      </c>
      <c r="N20" s="22">
        <f t="shared" si="10"/>
        <v>8.8105399195864429</v>
      </c>
      <c r="O20" s="22">
        <f t="shared" si="11"/>
        <v>17.660098059696992</v>
      </c>
      <c r="P20" s="22">
        <f t="shared" si="12"/>
        <v>21.225812476325064</v>
      </c>
      <c r="Q20" s="22">
        <f t="shared" si="13"/>
        <v>18.990659949391762</v>
      </c>
    </row>
    <row r="21" spans="1:17" x14ac:dyDescent="0.25">
      <c r="A21">
        <v>1985</v>
      </c>
      <c r="B21" s="22">
        <v>11.01</v>
      </c>
      <c r="C21" s="23">
        <v>165.7</v>
      </c>
      <c r="D21" s="22">
        <f t="shared" si="6"/>
        <v>5.2393940264215964</v>
      </c>
      <c r="E21">
        <v>56.582000000000001</v>
      </c>
      <c r="F21" s="22">
        <f t="shared" si="7"/>
        <v>10.142471218797679</v>
      </c>
      <c r="G21">
        <v>1.2049833551901543</v>
      </c>
      <c r="H21" s="22">
        <f t="shared" si="8"/>
        <v>12.221508999146401</v>
      </c>
      <c r="I21">
        <v>1.0744981337637445</v>
      </c>
      <c r="J21" s="22">
        <f t="shared" si="9"/>
        <v>10.898066396350597</v>
      </c>
      <c r="L21">
        <v>1985</v>
      </c>
      <c r="M21">
        <v>19.100000000000001</v>
      </c>
      <c r="N21" s="22">
        <f t="shared" si="10"/>
        <v>9.089230327398047</v>
      </c>
      <c r="O21" s="22">
        <f t="shared" si="11"/>
        <v>17.595022731974176</v>
      </c>
      <c r="P21" s="22">
        <f t="shared" si="12"/>
        <v>21.201709526221279</v>
      </c>
      <c r="Q21" s="22">
        <f t="shared" si="13"/>
        <v>18.905819089036914</v>
      </c>
    </row>
    <row r="22" spans="1:17" x14ac:dyDescent="0.25">
      <c r="A22">
        <v>1986</v>
      </c>
      <c r="B22" s="22">
        <v>11.28</v>
      </c>
      <c r="C22" s="23">
        <v>168.7</v>
      </c>
      <c r="D22" s="22">
        <f t="shared" si="6"/>
        <v>5.4650660539919578</v>
      </c>
      <c r="E22">
        <v>57.805999999999997</v>
      </c>
      <c r="F22" s="22">
        <f t="shared" si="7"/>
        <v>10.355319776940926</v>
      </c>
      <c r="G22">
        <v>1.2100080863815821</v>
      </c>
      <c r="H22" s="22">
        <f t="shared" si="8"/>
        <v>12.53002066716564</v>
      </c>
      <c r="I22">
        <v>1.0751082148123483</v>
      </c>
      <c r="J22" s="22">
        <f t="shared" si="9"/>
        <v>11.133089359197964</v>
      </c>
      <c r="L22">
        <v>1986</v>
      </c>
      <c r="M22">
        <v>19.7</v>
      </c>
      <c r="N22" s="22">
        <f t="shared" si="10"/>
        <v>9.5444859276278002</v>
      </c>
      <c r="O22" s="22">
        <f t="shared" si="11"/>
        <v>18.085088617529813</v>
      </c>
      <c r="P22" s="22">
        <f t="shared" si="12"/>
        <v>21.883103470138582</v>
      </c>
      <c r="Q22" s="22">
        <f t="shared" si="13"/>
        <v>19.443427338315598</v>
      </c>
    </row>
    <row r="23" spans="1:17" x14ac:dyDescent="0.25">
      <c r="A23">
        <v>1987</v>
      </c>
      <c r="B23" s="22">
        <v>11.33</v>
      </c>
      <c r="C23" s="23">
        <v>174.4</v>
      </c>
      <c r="D23" s="22">
        <f t="shared" si="6"/>
        <v>5.67476163124641</v>
      </c>
      <c r="E23">
        <v>59.65</v>
      </c>
      <c r="F23" s="22">
        <f t="shared" si="7"/>
        <v>10.420251315904137</v>
      </c>
      <c r="G23">
        <v>1.2074192261667331</v>
      </c>
      <c r="H23" s="22">
        <f t="shared" si="8"/>
        <v>12.581611780311857</v>
      </c>
      <c r="I23">
        <v>1.0737047378451448</v>
      </c>
      <c r="J23" s="22">
        <f t="shared" si="9"/>
        <v>11.188273207423377</v>
      </c>
      <c r="L23">
        <v>1987</v>
      </c>
      <c r="M23">
        <v>19.75</v>
      </c>
      <c r="N23" s="22">
        <f t="shared" si="10"/>
        <v>9.8920160827110859</v>
      </c>
      <c r="O23" s="22">
        <f t="shared" si="11"/>
        <v>18.16416270865902</v>
      </c>
      <c r="P23" s="22">
        <f t="shared" si="12"/>
        <v>21.931759281655705</v>
      </c>
      <c r="Q23" s="22">
        <f t="shared" si="13"/>
        <v>19.502947559277288</v>
      </c>
    </row>
    <row r="24" spans="1:17" x14ac:dyDescent="0.25">
      <c r="A24">
        <v>1988</v>
      </c>
      <c r="B24" s="22">
        <v>11.4</v>
      </c>
      <c r="C24" s="23">
        <v>180.8</v>
      </c>
      <c r="D24" s="22">
        <f t="shared" si="6"/>
        <v>5.9193566915565778</v>
      </c>
      <c r="E24">
        <v>61.973999999999997</v>
      </c>
      <c r="F24" s="22">
        <f t="shared" si="7"/>
        <v>10.461790059372882</v>
      </c>
      <c r="G24">
        <v>1.2091155012705959</v>
      </c>
      <c r="H24" s="22">
        <f t="shared" si="8"/>
        <v>12.64951253182638</v>
      </c>
      <c r="I24">
        <v>1.0756619395032379</v>
      </c>
      <c r="J24" s="22">
        <f t="shared" si="9"/>
        <v>11.253349385940728</v>
      </c>
      <c r="L24">
        <v>1988</v>
      </c>
      <c r="M24">
        <v>19.23</v>
      </c>
      <c r="N24" s="22">
        <f t="shared" si="10"/>
        <v>9.985020103388857</v>
      </c>
      <c r="O24" s="22">
        <f t="shared" si="11"/>
        <v>17.647387968573728</v>
      </c>
      <c r="P24" s="22">
        <f t="shared" si="12"/>
        <v>21.337730349738706</v>
      </c>
      <c r="Q24" s="22">
        <f t="shared" si="13"/>
        <v>18.982623569442122</v>
      </c>
    </row>
    <row r="25" spans="1:17" x14ac:dyDescent="0.25">
      <c r="A25">
        <v>1989</v>
      </c>
      <c r="B25" s="22">
        <v>11.11</v>
      </c>
      <c r="C25" s="23">
        <v>188.6</v>
      </c>
      <c r="D25" s="22">
        <f t="shared" si="6"/>
        <v>6.0176507754164277</v>
      </c>
      <c r="E25">
        <v>64.641000000000005</v>
      </c>
      <c r="F25" s="22">
        <f t="shared" si="7"/>
        <v>10.196706807334541</v>
      </c>
      <c r="G25">
        <v>1.2166002090511401</v>
      </c>
      <c r="H25" s="22">
        <f t="shared" si="8"/>
        <v>12.405315633436386</v>
      </c>
      <c r="I25">
        <v>1.0749874182184196</v>
      </c>
      <c r="J25" s="22">
        <f t="shared" si="9"/>
        <v>10.961331525146743</v>
      </c>
      <c r="L25">
        <v>1989</v>
      </c>
      <c r="M25">
        <v>18.57</v>
      </c>
      <c r="N25" s="22">
        <f t="shared" si="10"/>
        <v>10.058305571510626</v>
      </c>
      <c r="O25" s="22">
        <f t="shared" si="11"/>
        <v>17.043460433141529</v>
      </c>
      <c r="P25" s="22">
        <f t="shared" si="12"/>
        <v>20.735077525914818</v>
      </c>
      <c r="Q25" s="22">
        <f t="shared" si="13"/>
        <v>18.321505528530601</v>
      </c>
    </row>
    <row r="26" spans="1:17" x14ac:dyDescent="0.25">
      <c r="A26">
        <v>1990</v>
      </c>
      <c r="B26" s="22">
        <v>10.78</v>
      </c>
      <c r="C26" s="23">
        <v>197.9</v>
      </c>
      <c r="D26" s="22">
        <f t="shared" si="6"/>
        <v>6.1268294083859853</v>
      </c>
      <c r="E26">
        <v>67.44</v>
      </c>
      <c r="F26" s="22">
        <f t="shared" si="7"/>
        <v>9.9508285699782579</v>
      </c>
      <c r="G26">
        <v>1.2194294469575369</v>
      </c>
      <c r="H26" s="22">
        <f t="shared" si="8"/>
        <v>12.134333379857845</v>
      </c>
      <c r="I26">
        <v>1.0753319713993872</v>
      </c>
      <c r="J26" s="22">
        <f t="shared" si="9"/>
        <v>10.700444103212066</v>
      </c>
      <c r="L26">
        <v>1990</v>
      </c>
      <c r="M26">
        <v>18.12</v>
      </c>
      <c r="N26" s="22">
        <f t="shared" si="10"/>
        <v>10.298529580700748</v>
      </c>
      <c r="O26" s="22">
        <f t="shared" si="11"/>
        <v>16.726253588868836</v>
      </c>
      <c r="P26" s="22">
        <f t="shared" si="12"/>
        <v>20.396486163545841</v>
      </c>
      <c r="Q26" s="22">
        <f t="shared" si="13"/>
        <v>17.9862752458444</v>
      </c>
    </row>
    <row r="27" spans="1:17" x14ac:dyDescent="0.25">
      <c r="A27">
        <v>1991</v>
      </c>
      <c r="B27" s="22">
        <v>10.7</v>
      </c>
      <c r="C27" s="23">
        <v>205.1</v>
      </c>
      <c r="D27" s="22">
        <f t="shared" si="6"/>
        <v>6.3026134405514069</v>
      </c>
      <c r="E27">
        <v>69.652000000000001</v>
      </c>
      <c r="F27" s="22">
        <f t="shared" si="7"/>
        <v>9.9112423960615139</v>
      </c>
      <c r="G27">
        <v>1.2265055960206075</v>
      </c>
      <c r="H27" s="22">
        <f t="shared" si="8"/>
        <v>12.156194262286141</v>
      </c>
      <c r="I27">
        <v>1.0764256528690708</v>
      </c>
      <c r="J27" s="22">
        <f t="shared" si="9"/>
        <v>10.668715566924128</v>
      </c>
      <c r="L27">
        <v>1991</v>
      </c>
      <c r="M27">
        <v>18.059999999999999</v>
      </c>
      <c r="N27" s="22">
        <f t="shared" si="10"/>
        <v>10.63786904078116</v>
      </c>
      <c r="O27" s="22">
        <f t="shared" si="11"/>
        <v>16.728695109614112</v>
      </c>
      <c r="P27" s="22">
        <f t="shared" si="12"/>
        <v>20.517838166064276</v>
      </c>
      <c r="Q27" s="22">
        <f t="shared" si="13"/>
        <v>18.007196555014001</v>
      </c>
    </row>
    <row r="28" spans="1:17" x14ac:dyDescent="0.25">
      <c r="A28">
        <v>1992</v>
      </c>
      <c r="B28" s="22">
        <v>10.55</v>
      </c>
      <c r="C28" s="23">
        <v>210.3</v>
      </c>
      <c r="D28" s="22">
        <f t="shared" si="6"/>
        <v>6.371812176909823</v>
      </c>
      <c r="E28">
        <v>71.494</v>
      </c>
      <c r="F28" s="22">
        <f t="shared" si="7"/>
        <v>9.7619007379820228</v>
      </c>
      <c r="G28">
        <v>1.2379362670713201</v>
      </c>
      <c r="H28" s="22">
        <f t="shared" si="8"/>
        <v>12.08461095909823</v>
      </c>
      <c r="I28">
        <v>1.0770190524363514</v>
      </c>
      <c r="J28" s="22">
        <f t="shared" si="9"/>
        <v>10.513753082799118</v>
      </c>
      <c r="L28">
        <v>1992</v>
      </c>
      <c r="M28">
        <v>18.100000000000001</v>
      </c>
      <c r="N28" s="22">
        <f t="shared" si="10"/>
        <v>10.931734635267089</v>
      </c>
      <c r="O28" s="22">
        <f t="shared" si="11"/>
        <v>16.747905531514178</v>
      </c>
      <c r="P28" s="22">
        <f t="shared" si="12"/>
        <v>20.732839654945774</v>
      </c>
      <c r="Q28" s="22">
        <f t="shared" si="13"/>
        <v>18.037813345844928</v>
      </c>
    </row>
    <row r="29" spans="1:17" x14ac:dyDescent="0.25">
      <c r="A29">
        <v>1993</v>
      </c>
      <c r="B29" s="22">
        <v>10.53</v>
      </c>
      <c r="C29" s="23">
        <v>215.5</v>
      </c>
      <c r="D29" s="22">
        <f t="shared" si="6"/>
        <v>6.5169873635841462</v>
      </c>
      <c r="E29">
        <v>73.278999999999996</v>
      </c>
      <c r="F29" s="22">
        <f t="shared" si="7"/>
        <v>9.7411080924698581</v>
      </c>
      <c r="G29">
        <v>1.2407690059429091</v>
      </c>
      <c r="H29" s="22">
        <f t="shared" si="8"/>
        <v>12.086465004676253</v>
      </c>
      <c r="I29">
        <v>1.0778423667716688</v>
      </c>
      <c r="J29" s="22">
        <f t="shared" si="9"/>
        <v>10.499379001366368</v>
      </c>
      <c r="L29">
        <v>1993</v>
      </c>
      <c r="M29">
        <v>17.87</v>
      </c>
      <c r="N29" s="22">
        <f t="shared" si="10"/>
        <v>11.059692705341758</v>
      </c>
      <c r="O29" s="22">
        <f t="shared" si="11"/>
        <v>16.531206231000606</v>
      </c>
      <c r="P29" s="22">
        <f t="shared" si="12"/>
        <v>20.511408322275848</v>
      </c>
      <c r="Q29" s="22">
        <f t="shared" si="13"/>
        <v>17.818034449612252</v>
      </c>
    </row>
    <row r="30" spans="1:17" x14ac:dyDescent="0.25">
      <c r="A30">
        <v>1994</v>
      </c>
      <c r="B30" s="22">
        <v>10.7</v>
      </c>
      <c r="C30" s="23">
        <v>220</v>
      </c>
      <c r="D30" s="22">
        <f t="shared" si="6"/>
        <v>6.7604824813325681</v>
      </c>
      <c r="E30">
        <v>74.802999999999997</v>
      </c>
      <c r="F30" s="22">
        <f t="shared" si="7"/>
        <v>9.8991907696926429</v>
      </c>
      <c r="G30">
        <v>1.2389853550021628</v>
      </c>
      <c r="H30" s="22">
        <f t="shared" si="8"/>
        <v>12.264952390021772</v>
      </c>
      <c r="I30">
        <v>1.0785083111907556</v>
      </c>
      <c r="J30" s="22">
        <f t="shared" si="9"/>
        <v>10.676359519176328</v>
      </c>
      <c r="L30">
        <v>1994</v>
      </c>
      <c r="M30">
        <v>17.670000000000002</v>
      </c>
      <c r="N30" s="22">
        <f t="shared" si="10"/>
        <v>11.164273406088457</v>
      </c>
      <c r="O30" s="22">
        <f t="shared" si="11"/>
        <v>16.347542140230754</v>
      </c>
      <c r="P30" s="22">
        <f t="shared" si="12"/>
        <v>20.254365302026617</v>
      </c>
      <c r="Q30" s="22">
        <f t="shared" si="13"/>
        <v>17.630960065779981</v>
      </c>
    </row>
    <row r="31" spans="1:17" x14ac:dyDescent="0.25">
      <c r="A31">
        <v>1995</v>
      </c>
      <c r="B31" s="22">
        <v>10.78</v>
      </c>
      <c r="C31" s="23">
        <v>225.3</v>
      </c>
      <c r="D31" s="22">
        <f t="shared" si="6"/>
        <v>6.9751120045950605</v>
      </c>
      <c r="E31">
        <v>76.355999999999995</v>
      </c>
      <c r="F31" s="22">
        <f t="shared" si="7"/>
        <v>10.005735869968388</v>
      </c>
      <c r="G31">
        <v>1.2295494441193682</v>
      </c>
      <c r="H31" s="22">
        <f t="shared" si="8"/>
        <v>12.302546976924855</v>
      </c>
      <c r="I31">
        <v>1.0772674078408426</v>
      </c>
      <c r="J31" s="22">
        <f t="shared" si="9"/>
        <v>10.778853144180983</v>
      </c>
      <c r="L31">
        <v>1995</v>
      </c>
      <c r="M31">
        <v>17.91</v>
      </c>
      <c r="N31" s="22">
        <f t="shared" si="10"/>
        <v>11.588520964962665</v>
      </c>
      <c r="O31" s="22">
        <f t="shared" si="11"/>
        <v>16.623629817359351</v>
      </c>
      <c r="P31" s="22">
        <f t="shared" si="12"/>
        <v>20.439574801180346</v>
      </c>
      <c r="Q31" s="22">
        <f t="shared" si="13"/>
        <v>17.908094602252447</v>
      </c>
    </row>
    <row r="32" spans="1:17" x14ac:dyDescent="0.25">
      <c r="A32">
        <v>1996</v>
      </c>
      <c r="B32" s="22">
        <v>10.63</v>
      </c>
      <c r="C32" s="23">
        <v>231.4</v>
      </c>
      <c r="D32" s="22">
        <f t="shared" si="6"/>
        <v>7.0642791499138431</v>
      </c>
      <c r="E32">
        <v>77.980999999999995</v>
      </c>
      <c r="F32" s="22">
        <f t="shared" si="7"/>
        <v>9.9224762935633439</v>
      </c>
      <c r="G32">
        <v>1.2227568090695424</v>
      </c>
      <c r="H32" s="22">
        <f t="shared" si="8"/>
        <v>12.132775450785696</v>
      </c>
      <c r="I32">
        <v>1.0759850684363335</v>
      </c>
      <c r="J32" s="22">
        <f t="shared" si="9"/>
        <v>10.676436333787651</v>
      </c>
      <c r="L32">
        <v>1996</v>
      </c>
      <c r="M32">
        <v>17.93</v>
      </c>
      <c r="N32" s="22">
        <f t="shared" si="10"/>
        <v>11.915571510626078</v>
      </c>
      <c r="O32" s="22">
        <f t="shared" si="11"/>
        <v>16.736594538437512</v>
      </c>
      <c r="P32" s="22">
        <f t="shared" si="12"/>
        <v>20.464784932510582</v>
      </c>
      <c r="Q32" s="22">
        <f t="shared" si="13"/>
        <v>18.00832581983185</v>
      </c>
    </row>
    <row r="33" spans="1:17" x14ac:dyDescent="0.25">
      <c r="A33">
        <v>1997</v>
      </c>
      <c r="B33" s="22">
        <v>10.92</v>
      </c>
      <c r="C33" s="23">
        <v>236.4</v>
      </c>
      <c r="D33" s="22">
        <f t="shared" si="6"/>
        <v>7.4138081562320499</v>
      </c>
      <c r="E33">
        <v>79.326999999999998</v>
      </c>
      <c r="F33" s="22">
        <f t="shared" si="7"/>
        <v>10.236731944588966</v>
      </c>
      <c r="G33">
        <v>1.2161318613289309</v>
      </c>
      <c r="H33" s="22">
        <f t="shared" si="8"/>
        <v>12.449215873698305</v>
      </c>
      <c r="I33">
        <v>1.0747007841518779</v>
      </c>
      <c r="J33" s="22">
        <f t="shared" si="9"/>
        <v>11.001423848002339</v>
      </c>
      <c r="L33">
        <v>1997</v>
      </c>
      <c r="M33">
        <v>17.850000000000001</v>
      </c>
      <c r="N33" s="22">
        <f t="shared" si="10"/>
        <v>12.118724870763931</v>
      </c>
      <c r="O33" s="22">
        <f t="shared" si="11"/>
        <v>16.733119524808892</v>
      </c>
      <c r="P33" s="22">
        <f t="shared" si="12"/>
        <v>20.349679793545313</v>
      </c>
      <c r="Q33" s="22">
        <f t="shared" si="13"/>
        <v>17.983096674619215</v>
      </c>
    </row>
    <row r="34" spans="1:17" x14ac:dyDescent="0.25">
      <c r="A34">
        <v>1998</v>
      </c>
      <c r="B34" s="22">
        <v>11.48</v>
      </c>
      <c r="C34" s="23">
        <v>239.6</v>
      </c>
      <c r="D34" s="22">
        <f t="shared" si="6"/>
        <v>7.8995060310166583</v>
      </c>
      <c r="E34">
        <v>79.936000000000007</v>
      </c>
      <c r="F34" s="22">
        <f t="shared" si="7"/>
        <v>10.824268096843932</v>
      </c>
      <c r="G34">
        <v>1.2143198775588291</v>
      </c>
      <c r="H34" s="22">
        <f t="shared" si="8"/>
        <v>13.144123910023463</v>
      </c>
      <c r="I34">
        <v>1.0734647025062176</v>
      </c>
      <c r="J34" s="22">
        <f t="shared" si="9"/>
        <v>11.619469732426113</v>
      </c>
      <c r="L34">
        <v>1998</v>
      </c>
      <c r="M34">
        <v>18.649999999999999</v>
      </c>
      <c r="N34" s="22">
        <f t="shared" si="10"/>
        <v>12.833256748994831</v>
      </c>
      <c r="O34" s="22">
        <f t="shared" si="11"/>
        <v>17.584721254890184</v>
      </c>
      <c r="P34" s="22">
        <f t="shared" si="12"/>
        <v>21.353476561144387</v>
      </c>
      <c r="Q34" s="22">
        <f t="shared" si="13"/>
        <v>18.876577570535453</v>
      </c>
    </row>
    <row r="35" spans="1:17" x14ac:dyDescent="0.25">
      <c r="A35">
        <v>1999</v>
      </c>
      <c r="B35" s="22">
        <v>11.51</v>
      </c>
      <c r="C35" s="23">
        <v>244.7</v>
      </c>
      <c r="D35" s="22">
        <f t="shared" si="6"/>
        <v>8.0887334865020097</v>
      </c>
      <c r="E35">
        <v>81.11</v>
      </c>
      <c r="F35" s="22">
        <f t="shared" si="7"/>
        <v>10.923131010276638</v>
      </c>
      <c r="G35">
        <v>1.2136159712875729</v>
      </c>
      <c r="H35" s="22">
        <f t="shared" si="8"/>
        <v>13.256486250538289</v>
      </c>
      <c r="I35">
        <v>1.0725213100044864</v>
      </c>
      <c r="J35" s="22">
        <f t="shared" si="9"/>
        <v>11.715290780492529</v>
      </c>
      <c r="L35">
        <v>1999</v>
      </c>
      <c r="M35">
        <v>19.100000000000001</v>
      </c>
      <c r="N35" s="22">
        <f t="shared" si="10"/>
        <v>13.422659391154511</v>
      </c>
      <c r="O35" s="22">
        <f t="shared" si="11"/>
        <v>18.126133996201897</v>
      </c>
      <c r="P35" s="22">
        <f t="shared" si="12"/>
        <v>21.998165715489261</v>
      </c>
      <c r="Q35" s="22">
        <f t="shared" si="13"/>
        <v>19.440664978923316</v>
      </c>
    </row>
    <row r="36" spans="1:17" x14ac:dyDescent="0.25">
      <c r="A36">
        <v>2000</v>
      </c>
      <c r="B36" s="22">
        <v>11.66</v>
      </c>
      <c r="C36" s="23">
        <v>253</v>
      </c>
      <c r="D36" s="22">
        <f t="shared" si="6"/>
        <v>8.4720850086157391</v>
      </c>
      <c r="E36">
        <v>83.131</v>
      </c>
      <c r="F36" s="22">
        <f t="shared" si="7"/>
        <v>11.16267595919331</v>
      </c>
      <c r="G36">
        <v>1.213576742162084</v>
      </c>
      <c r="H36" s="22">
        <f t="shared" si="8"/>
        <v>13.546763924368832</v>
      </c>
      <c r="I36">
        <v>1.0715306989369857</v>
      </c>
      <c r="J36" s="22">
        <f t="shared" si="9"/>
        <v>11.961149972561495</v>
      </c>
      <c r="L36">
        <v>2000</v>
      </c>
      <c r="M36">
        <v>19.2</v>
      </c>
      <c r="N36" s="22">
        <f t="shared" si="10"/>
        <v>13.950603101665708</v>
      </c>
      <c r="O36" s="22">
        <f t="shared" si="11"/>
        <v>18.381078766424658</v>
      </c>
      <c r="P36" s="22">
        <f t="shared" si="12"/>
        <v>22.306849686782293</v>
      </c>
      <c r="Q36" s="22">
        <f t="shared" si="13"/>
        <v>19.695890177802802</v>
      </c>
    </row>
    <row r="37" spans="1:17" x14ac:dyDescent="0.25">
      <c r="A37">
        <v>2001</v>
      </c>
      <c r="B37" s="22">
        <v>11.97</v>
      </c>
      <c r="C37" s="23">
        <v>260.10000000000002</v>
      </c>
      <c r="D37" s="22">
        <f t="shared" si="6"/>
        <v>8.9414043653072959</v>
      </c>
      <c r="E37">
        <v>84.736000000000004</v>
      </c>
      <c r="F37" s="22">
        <f t="shared" si="7"/>
        <v>11.557896324358463</v>
      </c>
      <c r="G37">
        <v>1.2204303245599872</v>
      </c>
      <c r="H37" s="22">
        <f t="shared" si="8"/>
        <v>14.105607162367482</v>
      </c>
      <c r="I37">
        <v>1.0722590020991443</v>
      </c>
      <c r="J37" s="22">
        <f t="shared" si="9"/>
        <v>12.393058379121973</v>
      </c>
      <c r="L37">
        <v>2001</v>
      </c>
      <c r="M37">
        <v>19.440000000000001</v>
      </c>
      <c r="N37" s="22">
        <f t="shared" si="10"/>
        <v>14.521378518093053</v>
      </c>
      <c r="O37" s="22">
        <f t="shared" si="11"/>
        <v>18.770718842567128</v>
      </c>
      <c r="P37" s="22">
        <f t="shared" si="12"/>
        <v>22.908354489258468</v>
      </c>
      <c r="Q37" s="22">
        <f t="shared" si="13"/>
        <v>20.127072254814632</v>
      </c>
    </row>
    <row r="38" spans="1:17" x14ac:dyDescent="0.25">
      <c r="A38">
        <v>2002</v>
      </c>
      <c r="B38" s="22">
        <v>11.88</v>
      </c>
      <c r="C38" s="23">
        <v>264.3</v>
      </c>
      <c r="D38" s="22">
        <f t="shared" si="6"/>
        <v>9.0174727168294098</v>
      </c>
      <c r="E38">
        <v>85.873000000000005</v>
      </c>
      <c r="F38" s="22">
        <f t="shared" si="7"/>
        <v>11.501890252113689</v>
      </c>
      <c r="G38">
        <v>1.2292650708510127</v>
      </c>
      <c r="H38" s="22">
        <f t="shared" si="8"/>
        <v>14.138871935685106</v>
      </c>
      <c r="I38">
        <v>1.0732527419742215</v>
      </c>
      <c r="J38" s="22">
        <f t="shared" si="9"/>
        <v>12.344435250967587</v>
      </c>
      <c r="L38">
        <v>2002</v>
      </c>
      <c r="M38">
        <v>19.64</v>
      </c>
      <c r="N38" s="22">
        <f t="shared" si="10"/>
        <v>14.907673750717981</v>
      </c>
      <c r="O38" s="22">
        <f t="shared" si="11"/>
        <v>19.014909474033068</v>
      </c>
      <c r="P38" s="22">
        <f t="shared" si="12"/>
        <v>23.374364041822851</v>
      </c>
      <c r="Q38" s="22">
        <f t="shared" si="13"/>
        <v>20.407803731397593</v>
      </c>
    </row>
    <row r="39" spans="1:17" x14ac:dyDescent="0.25">
      <c r="A39">
        <v>2003</v>
      </c>
      <c r="B39" s="22">
        <v>11.89</v>
      </c>
      <c r="C39" s="23">
        <v>270.2</v>
      </c>
      <c r="D39" s="22">
        <f t="shared" si="6"/>
        <v>9.226530729465825</v>
      </c>
      <c r="E39">
        <v>87.572000000000003</v>
      </c>
      <c r="F39" s="22">
        <f t="shared" si="7"/>
        <v>11.540222489606846</v>
      </c>
      <c r="G39">
        <v>1.2387597804507766</v>
      </c>
      <c r="H39" s="22">
        <f t="shared" si="8"/>
        <v>14.29556347757849</v>
      </c>
      <c r="I39">
        <v>1.0744482074039472</v>
      </c>
      <c r="J39" s="22">
        <f t="shared" si="9"/>
        <v>12.399371367000793</v>
      </c>
      <c r="L39">
        <v>2003</v>
      </c>
      <c r="M39">
        <v>19.350000000000001</v>
      </c>
      <c r="N39" s="22">
        <f t="shared" si="10"/>
        <v>15.015422171165996</v>
      </c>
      <c r="O39" s="22">
        <f t="shared" si="11"/>
        <v>18.780765784179348</v>
      </c>
      <c r="P39" s="22">
        <f t="shared" si="12"/>
        <v>23.264857299507465</v>
      </c>
      <c r="Q39" s="22">
        <f t="shared" si="13"/>
        <v>20.178960130484889</v>
      </c>
    </row>
    <row r="40" spans="1:17" x14ac:dyDescent="0.25">
      <c r="A40">
        <v>2004</v>
      </c>
      <c r="B40" s="22">
        <v>11.8</v>
      </c>
      <c r="C40" s="23">
        <v>277.5</v>
      </c>
      <c r="D40" s="22">
        <f t="shared" si="6"/>
        <v>9.4040781160252731</v>
      </c>
      <c r="E40">
        <v>89.703000000000003</v>
      </c>
      <c r="F40" s="22">
        <f t="shared" si="7"/>
        <v>11.482865502875939</v>
      </c>
      <c r="G40">
        <v>1.2430144414319704</v>
      </c>
      <c r="H40" s="22">
        <f t="shared" si="8"/>
        <v>14.273367649095777</v>
      </c>
      <c r="I40">
        <v>1.0753794795182501</v>
      </c>
      <c r="J40" s="22">
        <f t="shared" si="9"/>
        <v>12.348437927860795</v>
      </c>
      <c r="L40">
        <v>2004</v>
      </c>
      <c r="M40">
        <v>19.170000000000002</v>
      </c>
      <c r="N40" s="22">
        <f t="shared" si="10"/>
        <v>15.277642159678347</v>
      </c>
      <c r="O40" s="22">
        <f t="shared" si="11"/>
        <v>18.654790821197604</v>
      </c>
      <c r="P40" s="22">
        <f t="shared" si="12"/>
        <v>23.188174392641187</v>
      </c>
      <c r="Q40" s="22">
        <f t="shared" si="13"/>
        <v>20.060979243821308</v>
      </c>
    </row>
    <row r="41" spans="1:17" x14ac:dyDescent="0.25">
      <c r="A41">
        <v>2005</v>
      </c>
      <c r="B41" s="22">
        <v>11.65</v>
      </c>
      <c r="C41" s="23">
        <v>286.89999999999998</v>
      </c>
      <c r="D41" s="22">
        <f t="shared" si="6"/>
        <v>9.5990379092475582</v>
      </c>
      <c r="E41">
        <v>92.260999999999996</v>
      </c>
      <c r="F41" s="22">
        <f t="shared" si="7"/>
        <v>11.395950838119072</v>
      </c>
      <c r="G41">
        <v>1.2450456781447645</v>
      </c>
      <c r="H41" s="22">
        <f t="shared" si="8"/>
        <v>14.188479339350357</v>
      </c>
      <c r="I41">
        <v>1.0752108222066059</v>
      </c>
      <c r="J41" s="22">
        <f t="shared" si="9"/>
        <v>12.253049670480067</v>
      </c>
      <c r="L41">
        <v>2005</v>
      </c>
      <c r="M41">
        <v>18.95</v>
      </c>
      <c r="N41" s="22">
        <f t="shared" si="10"/>
        <v>15.613885697874784</v>
      </c>
      <c r="O41" s="22">
        <f t="shared" si="11"/>
        <v>18.536761234537028</v>
      </c>
      <c r="P41" s="22">
        <f t="shared" si="12"/>
        <v>23.079114461861735</v>
      </c>
      <c r="Q41" s="22">
        <f t="shared" si="13"/>
        <v>19.930926288034097</v>
      </c>
    </row>
    <row r="42" spans="1:17" x14ac:dyDescent="0.25">
      <c r="A42">
        <v>2006</v>
      </c>
      <c r="B42" s="22">
        <v>11.69</v>
      </c>
      <c r="C42" s="23">
        <v>296.2</v>
      </c>
      <c r="D42" s="22">
        <f t="shared" si="6"/>
        <v>9.9442217116599636</v>
      </c>
      <c r="E42">
        <v>94.728999999999999</v>
      </c>
      <c r="F42" s="22">
        <f t="shared" si="7"/>
        <v>11.498173658769112</v>
      </c>
      <c r="G42">
        <v>1.2385346848482848</v>
      </c>
      <c r="H42" s="22">
        <f t="shared" si="8"/>
        <v>14.240886888794451</v>
      </c>
      <c r="I42">
        <v>1.0738600719780764</v>
      </c>
      <c r="J42" s="22">
        <f t="shared" si="9"/>
        <v>12.34742959282222</v>
      </c>
      <c r="L42">
        <v>2006</v>
      </c>
      <c r="M42">
        <v>18.91</v>
      </c>
      <c r="N42" s="22">
        <f t="shared" si="10"/>
        <v>16.08599080987938</v>
      </c>
      <c r="O42" s="22">
        <f t="shared" si="11"/>
        <v>18.59969750960855</v>
      </c>
      <c r="P42" s="22">
        <f t="shared" si="12"/>
        <v>23.036370493336452</v>
      </c>
      <c r="Q42" s="22">
        <f t="shared" si="13"/>
        <v>19.973472506438686</v>
      </c>
    </row>
    <row r="43" spans="1:17" x14ac:dyDescent="0.25">
      <c r="A43">
        <v>2007</v>
      </c>
      <c r="B43" s="22">
        <v>11.47</v>
      </c>
      <c r="C43" s="23">
        <v>304.60000000000002</v>
      </c>
      <c r="D43" s="22">
        <f t="shared" si="6"/>
        <v>10.033779437105114</v>
      </c>
      <c r="E43">
        <v>97.102000000000004</v>
      </c>
      <c r="F43" s="22">
        <f t="shared" si="7"/>
        <v>11.318200750808399</v>
      </c>
      <c r="G43">
        <v>1.2350356517388041</v>
      </c>
      <c r="H43" s="22">
        <f t="shared" si="8"/>
        <v>13.978381440785274</v>
      </c>
      <c r="I43">
        <v>1.0721947710783086</v>
      </c>
      <c r="J43" s="22">
        <f t="shared" si="9"/>
        <v>12.135315663031353</v>
      </c>
      <c r="L43">
        <v>2007</v>
      </c>
      <c r="M43">
        <v>19.21</v>
      </c>
      <c r="N43" s="22">
        <f t="shared" si="10"/>
        <v>16.804612291786334</v>
      </c>
      <c r="O43" s="22">
        <f t="shared" si="11"/>
        <v>18.955766035137696</v>
      </c>
      <c r="P43" s="22">
        <f t="shared" si="12"/>
        <v>23.411046859414572</v>
      </c>
      <c r="Q43" s="22">
        <f t="shared" si="13"/>
        <v>20.324273224658441</v>
      </c>
    </row>
    <row r="44" spans="1:17" x14ac:dyDescent="0.25">
      <c r="A44">
        <v>2008</v>
      </c>
      <c r="B44" s="22">
        <v>11.14</v>
      </c>
      <c r="C44" s="23">
        <v>316.3</v>
      </c>
      <c r="D44" s="22">
        <f t="shared" si="6"/>
        <v>10.119419873635843</v>
      </c>
      <c r="E44">
        <v>100.065</v>
      </c>
      <c r="F44" s="22">
        <f t="shared" si="7"/>
        <v>11.076803054005708</v>
      </c>
      <c r="G44">
        <v>1.2367458166842726</v>
      </c>
      <c r="H44" s="22">
        <f t="shared" si="8"/>
        <v>13.699189839277135</v>
      </c>
      <c r="I44">
        <v>1.0721535847150141</v>
      </c>
      <c r="J44" s="22">
        <f t="shared" si="9"/>
        <v>11.876034101534437</v>
      </c>
      <c r="L44">
        <v>2008</v>
      </c>
      <c r="M44">
        <v>19.059999999999999</v>
      </c>
      <c r="N44" s="22">
        <f t="shared" si="10"/>
        <v>17.313836875358991</v>
      </c>
      <c r="O44" s="22">
        <f t="shared" si="11"/>
        <v>18.951873088810483</v>
      </c>
      <c r="P44" s="22">
        <f t="shared" si="12"/>
        <v>23.43864976091761</v>
      </c>
      <c r="Q44" s="22">
        <f t="shared" si="13"/>
        <v>20.319318669232167</v>
      </c>
    </row>
    <row r="45" spans="1:17" x14ac:dyDescent="0.25">
      <c r="A45">
        <v>2009</v>
      </c>
      <c r="B45" s="22">
        <v>11.27</v>
      </c>
      <c r="C45" s="23">
        <v>315.2</v>
      </c>
      <c r="D45" s="22">
        <f t="shared" si="6"/>
        <v>10.201906950028718</v>
      </c>
      <c r="E45">
        <v>100</v>
      </c>
      <c r="F45" s="22">
        <f t="shared" si="7"/>
        <v>11.174352720505455</v>
      </c>
      <c r="G45">
        <v>1.2456409764212817</v>
      </c>
      <c r="H45" s="22">
        <f t="shared" si="8"/>
        <v>13.91923163364622</v>
      </c>
      <c r="I45">
        <v>1.0732795853728765</v>
      </c>
      <c r="J45" s="22">
        <f t="shared" si="9"/>
        <v>11.993204654674368</v>
      </c>
      <c r="L45">
        <v>2009</v>
      </c>
      <c r="M45">
        <v>19.75</v>
      </c>
      <c r="N45" s="22">
        <f t="shared" si="10"/>
        <v>17.878230901780586</v>
      </c>
      <c r="O45" s="22">
        <f t="shared" si="11"/>
        <v>19.582383871338312</v>
      </c>
      <c r="P45" s="22">
        <f t="shared" si="12"/>
        <v>24.392619766150212</v>
      </c>
      <c r="Q45" s="22">
        <f t="shared" si="13"/>
        <v>21.017372842042487</v>
      </c>
    </row>
    <row r="46" spans="1:17" x14ac:dyDescent="0.25">
      <c r="A46">
        <v>2010</v>
      </c>
      <c r="B46" s="22">
        <v>10.98</v>
      </c>
      <c r="C46" s="23">
        <v>320.3</v>
      </c>
      <c r="D46" s="22">
        <f t="shared" si="6"/>
        <v>10.100212521539346</v>
      </c>
      <c r="E46">
        <v>101.65300000000001</v>
      </c>
      <c r="F46" s="22">
        <f t="shared" si="7"/>
        <v>10.883067670499125</v>
      </c>
      <c r="G46">
        <v>1.2483575068600548</v>
      </c>
      <c r="H46" s="22">
        <f t="shared" si="8"/>
        <v>13.585959224133552</v>
      </c>
      <c r="I46">
        <v>1.0736025088200705</v>
      </c>
      <c r="J46" s="22">
        <f t="shared" si="9"/>
        <v>11.68408875470646</v>
      </c>
      <c r="L46">
        <v>2010</v>
      </c>
      <c r="M46">
        <v>19.09</v>
      </c>
      <c r="N46" s="22">
        <f t="shared" si="10"/>
        <v>17.560387708213671</v>
      </c>
      <c r="O46" s="22">
        <f t="shared" si="11"/>
        <v>18.921471933499845</v>
      </c>
      <c r="P46" s="22">
        <f t="shared" si="12"/>
        <v>23.620761529026367</v>
      </c>
      <c r="Q46" s="22">
        <f t="shared" si="13"/>
        <v>20.314139738373981</v>
      </c>
    </row>
    <row r="47" spans="1:17" x14ac:dyDescent="0.25">
      <c r="A47">
        <v>2011</v>
      </c>
      <c r="B47" s="22">
        <v>10.63</v>
      </c>
      <c r="C47" s="23">
        <v>330.4</v>
      </c>
      <c r="D47" s="22">
        <f t="shared" si="6"/>
        <v>10.086593911545089</v>
      </c>
      <c r="E47">
        <v>104.149</v>
      </c>
      <c r="F47" s="22">
        <f t="shared" si="7"/>
        <v>10.607925225584083</v>
      </c>
      <c r="G47">
        <v>1.2466079720195382</v>
      </c>
      <c r="H47" s="22">
        <f t="shared" si="8"/>
        <v>13.223924152800276</v>
      </c>
      <c r="I47">
        <v>1.0744587830911174</v>
      </c>
      <c r="J47" s="22">
        <f t="shared" si="9"/>
        <v>11.39777842900264</v>
      </c>
      <c r="L47">
        <v>2011</v>
      </c>
      <c r="M47">
        <v>18.600000000000001</v>
      </c>
      <c r="N47" s="22">
        <f t="shared" si="10"/>
        <v>17.649167145318781</v>
      </c>
      <c r="O47" s="22">
        <f t="shared" si="11"/>
        <v>18.561374336393598</v>
      </c>
      <c r="P47" s="22">
        <f t="shared" si="12"/>
        <v>23.138757219387124</v>
      </c>
      <c r="Q47" s="22">
        <f t="shared" si="13"/>
        <v>19.943431681980162</v>
      </c>
    </row>
    <row r="48" spans="1:17" x14ac:dyDescent="0.25">
      <c r="A48">
        <v>2012</v>
      </c>
      <c r="B48" s="22">
        <v>10.61</v>
      </c>
      <c r="C48" s="23">
        <v>337.3</v>
      </c>
      <c r="D48" s="22">
        <f t="shared" si="6"/>
        <v>10.277866168868465</v>
      </c>
      <c r="E48">
        <v>106.121</v>
      </c>
      <c r="F48" s="22">
        <f t="shared" si="7"/>
        <v>10.608223039817762</v>
      </c>
      <c r="G48">
        <v>1.2423560307634589</v>
      </c>
      <c r="H48" s="22">
        <f t="shared" si="8"/>
        <v>13.179189869201469</v>
      </c>
      <c r="I48">
        <v>1.074210351644229</v>
      </c>
      <c r="J48" s="22">
        <f t="shared" si="9"/>
        <v>11.39546300192305</v>
      </c>
      <c r="L48">
        <v>2012</v>
      </c>
      <c r="M48">
        <v>18.59</v>
      </c>
      <c r="N48" s="22">
        <f t="shared" si="10"/>
        <v>18.00806145893165</v>
      </c>
      <c r="O48" s="22">
        <f t="shared" si="11"/>
        <v>18.586886551386637</v>
      </c>
      <c r="P48" s="22">
        <f t="shared" si="12"/>
        <v>23.091530600231419</v>
      </c>
      <c r="Q48" s="22">
        <f t="shared" si="13"/>
        <v>19.966225938336429</v>
      </c>
    </row>
    <row r="49" spans="1:24" x14ac:dyDescent="0.25">
      <c r="A49">
        <v>2013</v>
      </c>
      <c r="B49" s="22">
        <v>10.61</v>
      </c>
      <c r="C49" s="23">
        <v>342.2</v>
      </c>
      <c r="D49" s="22">
        <f t="shared" si="6"/>
        <v>10.427174037909246</v>
      </c>
      <c r="E49">
        <v>107.532</v>
      </c>
      <c r="F49" s="22">
        <f t="shared" si="7"/>
        <v>10.621110243650964</v>
      </c>
      <c r="G49">
        <v>1.2424859836722075</v>
      </c>
      <c r="H49" s="22">
        <f t="shared" si="8"/>
        <v>13.196580608773628</v>
      </c>
      <c r="I49">
        <v>1.0740230724914637</v>
      </c>
      <c r="J49" s="22">
        <f t="shared" si="9"/>
        <v>11.407317457156568</v>
      </c>
      <c r="L49">
        <v>2013</v>
      </c>
      <c r="M49">
        <v>18.38</v>
      </c>
      <c r="N49" s="22">
        <f t="shared" si="10"/>
        <v>18.063285468121769</v>
      </c>
      <c r="O49" s="22">
        <f t="shared" si="11"/>
        <v>18.39924658607962</v>
      </c>
      <c r="P49" s="22">
        <f t="shared" si="12"/>
        <v>22.860805993332644</v>
      </c>
      <c r="Q49" s="22">
        <f t="shared" si="13"/>
        <v>19.761215349909307</v>
      </c>
    </row>
    <row r="50" spans="1:24" x14ac:dyDescent="0.25">
      <c r="A50">
        <v>2014</v>
      </c>
      <c r="B50" s="22">
        <v>10.91</v>
      </c>
      <c r="C50" s="23">
        <v>347.8</v>
      </c>
      <c r="D50" s="22">
        <f t="shared" si="6"/>
        <v>10.897466973004022</v>
      </c>
      <c r="E50">
        <v>109.15</v>
      </c>
      <c r="F50" s="22">
        <f t="shared" si="7"/>
        <v>10.935605611425347</v>
      </c>
      <c r="G50">
        <v>1.237697791688402</v>
      </c>
      <c r="H50" s="22">
        <f t="shared" si="8"/>
        <v>13.534974916036449</v>
      </c>
      <c r="I50">
        <v>1.0732046600591201</v>
      </c>
      <c r="J50" s="22">
        <f t="shared" si="9"/>
        <v>11.736142902750345</v>
      </c>
      <c r="L50">
        <v>2014</v>
      </c>
      <c r="M50">
        <v>18.41</v>
      </c>
      <c r="N50" s="22">
        <f t="shared" si="10"/>
        <v>18.388851234922459</v>
      </c>
      <c r="O50" s="22">
        <f t="shared" si="11"/>
        <v>18.453208002414353</v>
      </c>
      <c r="P50" s="22">
        <f t="shared" si="12"/>
        <v>22.839494794154994</v>
      </c>
      <c r="Q50" s="22">
        <f t="shared" si="13"/>
        <v>19.804068821231329</v>
      </c>
    </row>
    <row r="51" spans="1:24" x14ac:dyDescent="0.25">
      <c r="A51">
        <v>2015</v>
      </c>
      <c r="B51" s="22">
        <v>11.07</v>
      </c>
      <c r="C51" s="23">
        <v>348.2</v>
      </c>
      <c r="D51" s="22">
        <f t="shared" si="6"/>
        <v>11.07</v>
      </c>
      <c r="E51">
        <v>109.532</v>
      </c>
      <c r="F51" s="22">
        <f t="shared" si="7"/>
        <v>11.07</v>
      </c>
      <c r="G51">
        <v>1.2340352395987166</v>
      </c>
      <c r="H51" s="22">
        <f t="shared" si="8"/>
        <v>13.660770102357793</v>
      </c>
      <c r="I51">
        <v>1.0722742781483934</v>
      </c>
      <c r="J51" s="22">
        <f t="shared" si="9"/>
        <v>11.870076259102715</v>
      </c>
      <c r="L51">
        <v>2015</v>
      </c>
      <c r="M51">
        <v>18.940000000000001</v>
      </c>
      <c r="N51" s="22">
        <f t="shared" si="10"/>
        <v>18.940000000000001</v>
      </c>
      <c r="O51" s="22">
        <f t="shared" si="11"/>
        <v>18.939999999999998</v>
      </c>
      <c r="P51" s="22">
        <f t="shared" si="12"/>
        <v>23.372627437999689</v>
      </c>
      <c r="Q51" s="22">
        <f t="shared" si="13"/>
        <v>20.30887482813057</v>
      </c>
    </row>
    <row r="53" spans="1:24" x14ac:dyDescent="0.25">
      <c r="A53" t="s">
        <v>114</v>
      </c>
      <c r="F53" s="7">
        <f>F15/F9</f>
        <v>0.96999815425171876</v>
      </c>
      <c r="H53" s="7">
        <f>H15/H9</f>
        <v>0.99686655788961431</v>
      </c>
      <c r="J53" s="7">
        <f>J15/J9</f>
        <v>0.97895719840038087</v>
      </c>
      <c r="O53" s="7">
        <f>O15/O9</f>
        <v>1.0205871697360112</v>
      </c>
      <c r="P53" s="7">
        <f>P15/P9</f>
        <v>1.0488568606667927</v>
      </c>
      <c r="Q53" s="7">
        <f>Q15/Q9</f>
        <v>1.0300134613955829</v>
      </c>
      <c r="T53" t="s">
        <v>115</v>
      </c>
      <c r="V53" s="7">
        <f>V9/V3</f>
        <v>1.1164023178235165</v>
      </c>
      <c r="W53" s="7">
        <f t="shared" ref="W53:X53" si="14">W9/W3</f>
        <v>1.1403934550107619</v>
      </c>
      <c r="X53" s="7">
        <f t="shared" si="14"/>
        <v>1.1316095721149262</v>
      </c>
    </row>
    <row r="54" spans="1:24" x14ac:dyDescent="0.25">
      <c r="A54" t="s">
        <v>116</v>
      </c>
      <c r="F54" s="7">
        <f>F25/F15</f>
        <v>0.89204927089012398</v>
      </c>
      <c r="H54" s="7">
        <f>H25/H15</f>
        <v>0.91841022552210216</v>
      </c>
      <c r="J54" s="7">
        <f>J25/J15</f>
        <v>0.89964943936518627</v>
      </c>
      <c r="O54" s="7">
        <f>O25/O15</f>
        <v>0.92693654410051529</v>
      </c>
      <c r="P54" s="7">
        <f>P25/P15</f>
        <v>0.95432845280234535</v>
      </c>
      <c r="Q54" s="7">
        <f>Q25/Q15</f>
        <v>0.93483394857216084</v>
      </c>
      <c r="T54" t="s">
        <v>117</v>
      </c>
      <c r="V54" s="7">
        <f>V15/V9</f>
        <v>0.95246360243865813</v>
      </c>
      <c r="W54" s="7">
        <f t="shared" ref="W54:X54" si="15">W15/W9</f>
        <v>0.9788463088474838</v>
      </c>
      <c r="X54" s="7">
        <f t="shared" si="15"/>
        <v>0.96126069491438992</v>
      </c>
    </row>
    <row r="55" spans="1:24" x14ac:dyDescent="0.25">
      <c r="A55" t="s">
        <v>118</v>
      </c>
      <c r="F55" s="7">
        <f>F36/F25</f>
        <v>1.0947334438569856</v>
      </c>
      <c r="H55" s="7">
        <f>H36/H25</f>
        <v>1.0920128374529923</v>
      </c>
      <c r="J55" s="7">
        <f>J36/J25</f>
        <v>1.0912132294439809</v>
      </c>
      <c r="O55" s="7">
        <f>O36/O25</f>
        <v>1.0784827904245367</v>
      </c>
      <c r="P55" s="7">
        <f>P36/P25</f>
        <v>1.0758025697711071</v>
      </c>
      <c r="Q55" s="7">
        <f>Q36/Q25</f>
        <v>1.0750148314575996</v>
      </c>
      <c r="T55" t="s">
        <v>119</v>
      </c>
      <c r="V55" s="7">
        <f>V15/V3</f>
        <v>1.0633325734050545</v>
      </c>
      <c r="W55" s="7">
        <f t="shared" ref="W55:X55" si="16">W15/W3</f>
        <v>1.1162699240711136</v>
      </c>
      <c r="X55" s="7">
        <f t="shared" si="16"/>
        <v>1.0877718036629693</v>
      </c>
    </row>
    <row r="56" spans="1:24" x14ac:dyDescent="0.25">
      <c r="A56" t="s">
        <v>120</v>
      </c>
      <c r="F56" s="7">
        <f>F43/F36</f>
        <v>1.0139325724569657</v>
      </c>
      <c r="H56" s="7">
        <f>H43/H36</f>
        <v>1.0318613005162081</v>
      </c>
      <c r="J56" s="7">
        <f>J43/J36</f>
        <v>1.0145609486436828</v>
      </c>
      <c r="O56" s="7">
        <f>O43/O36</f>
        <v>1.0312651545655076</v>
      </c>
      <c r="P56" s="7">
        <f>P43/P36</f>
        <v>1.0495003637060665</v>
      </c>
      <c r="Q56" s="7">
        <f>Q43/Q36</f>
        <v>1.0319042724742558</v>
      </c>
    </row>
    <row r="57" spans="1:24" x14ac:dyDescent="0.25">
      <c r="A57" t="s">
        <v>121</v>
      </c>
      <c r="F57" s="7">
        <f>F51/F43</f>
        <v>0.97807065307702101</v>
      </c>
      <c r="H57" s="7">
        <f>H51/H43</f>
        <v>0.97727838950647217</v>
      </c>
      <c r="J57" s="7">
        <f>J51/J43</f>
        <v>0.97814318050772631</v>
      </c>
      <c r="K57" s="7">
        <f>1.0172*J57</f>
        <v>0.99496724321245933</v>
      </c>
      <c r="O57" s="7">
        <f>O51/O43</f>
        <v>0.9991682723289329</v>
      </c>
      <c r="P57" s="7">
        <f>P51/P43</f>
        <v>0.99835891911858554</v>
      </c>
      <c r="Q57" s="7">
        <f>Q51/Q43</f>
        <v>0.99924236422342572</v>
      </c>
      <c r="R57" s="7">
        <f>1.0172*Q57</f>
        <v>1.0164293328880687</v>
      </c>
    </row>
    <row r="58" spans="1:24" x14ac:dyDescent="0.25">
      <c r="F58" s="7"/>
      <c r="H58" s="7"/>
      <c r="J58" s="7"/>
      <c r="K58" s="7"/>
      <c r="O58" s="7"/>
      <c r="P58" s="7"/>
      <c r="Q58" s="7"/>
      <c r="R58" s="7"/>
    </row>
    <row r="59" spans="1:24" x14ac:dyDescent="0.25">
      <c r="A59" t="s">
        <v>122</v>
      </c>
      <c r="F59" s="7">
        <f>F51/F9</f>
        <v>0.93939325903375603</v>
      </c>
      <c r="H59" s="7">
        <f>H51/H9</f>
        <v>1.0081870189382856</v>
      </c>
      <c r="J59" s="7">
        <f>J51/J9</f>
        <v>0.95373388688528815</v>
      </c>
      <c r="K59" s="7">
        <f t="shared" ref="K59:K68" si="17">1.0172*J59</f>
        <v>0.97013810973971526</v>
      </c>
      <c r="O59" s="7">
        <f>O51/O9</f>
        <v>1.0512894511618434</v>
      </c>
      <c r="P59" s="7">
        <f>P51/P9</f>
        <v>1.1282776064396254</v>
      </c>
      <c r="Q59" s="7">
        <f>Q51/Q9</f>
        <v>1.0673382684578718</v>
      </c>
      <c r="R59" s="7">
        <f t="shared" ref="R59:R62" si="18">1.0172*Q59</f>
        <v>1.0856964866753473</v>
      </c>
    </row>
    <row r="60" spans="1:24" x14ac:dyDescent="0.25">
      <c r="A60" t="s">
        <v>123</v>
      </c>
      <c r="F60" s="7">
        <f>F51/F15</f>
        <v>0.96844850159372509</v>
      </c>
      <c r="H60" s="7">
        <f>H51/H15</f>
        <v>1.011356044556893</v>
      </c>
      <c r="J60" s="7">
        <f>J51/J15</f>
        <v>0.9742345103991189</v>
      </c>
      <c r="K60" s="7">
        <f t="shared" si="17"/>
        <v>0.99099134397798383</v>
      </c>
      <c r="O60" s="7">
        <f>O51/O15</f>
        <v>1.0300829584539788</v>
      </c>
      <c r="P60" s="7">
        <f>P51/P15</f>
        <v>1.0757212435282564</v>
      </c>
      <c r="Q60" s="7">
        <f>Q51/Q15</f>
        <v>1.036237203164041</v>
      </c>
      <c r="R60" s="7">
        <f t="shared" si="18"/>
        <v>1.0540604830584626</v>
      </c>
    </row>
    <row r="61" spans="1:24" x14ac:dyDescent="0.25">
      <c r="A61" t="s">
        <v>124</v>
      </c>
      <c r="F61" s="7">
        <f>F51/F25</f>
        <v>1.0856446310721903</v>
      </c>
      <c r="H61" s="7">
        <f>H51/H25</f>
        <v>1.1012029444488738</v>
      </c>
      <c r="J61" s="7">
        <f>J51/J25</f>
        <v>1.0829045934676085</v>
      </c>
      <c r="K61" s="7">
        <f t="shared" si="17"/>
        <v>1.1015305524752514</v>
      </c>
      <c r="O61" s="7">
        <f>O51/O25</f>
        <v>1.111276672615767</v>
      </c>
      <c r="P61" s="7">
        <f>P51/P25</f>
        <v>1.1272023173671981</v>
      </c>
      <c r="Q61" s="7">
        <f>Q51/Q25</f>
        <v>1.1084719427945045</v>
      </c>
      <c r="R61" s="7">
        <f t="shared" si="18"/>
        <v>1.12753766021057</v>
      </c>
    </row>
    <row r="62" spans="1:24" x14ac:dyDescent="0.25">
      <c r="A62" t="s">
        <v>125</v>
      </c>
      <c r="F62" s="7">
        <f>F51/F36</f>
        <v>0.99169769331904833</v>
      </c>
      <c r="H62" s="7">
        <f>H51/H36</f>
        <v>1.0084157499625337</v>
      </c>
      <c r="J62" s="7">
        <f>J51/J36</f>
        <v>0.99238587312526805</v>
      </c>
      <c r="K62" s="7">
        <f t="shared" si="17"/>
        <v>1.0094549101430228</v>
      </c>
      <c r="O62" s="7">
        <f>O51/O36</f>
        <v>1.0304074228002482</v>
      </c>
      <c r="P62" s="7">
        <f>P51/P36</f>
        <v>1.047778048724151</v>
      </c>
      <c r="Q62" s="7">
        <f>Q51/Q36</f>
        <v>1.0311224648794295</v>
      </c>
      <c r="R62" s="7">
        <f t="shared" si="18"/>
        <v>1.0488577712753557</v>
      </c>
    </row>
    <row r="63" spans="1:24" x14ac:dyDescent="0.25">
      <c r="K63" s="7"/>
      <c r="R63" s="7"/>
    </row>
    <row r="64" spans="1:24" x14ac:dyDescent="0.25">
      <c r="A64" t="s">
        <v>126</v>
      </c>
      <c r="F64" s="7">
        <f>F43/F9</f>
        <v>0.96045541912377663</v>
      </c>
      <c r="H64" s="7">
        <f>H43/H9</f>
        <v>1.0316272515218741</v>
      </c>
      <c r="J64" s="7">
        <f>J43/J9</f>
        <v>0.97504527546798614</v>
      </c>
      <c r="K64" s="7"/>
      <c r="O64" s="7">
        <f>O43/O9</f>
        <v>1.0521645655455241</v>
      </c>
      <c r="P64" s="7">
        <f>P43/P9</f>
        <v>1.1301322448601352</v>
      </c>
      <c r="Q64" s="7">
        <f>Q43/Q9</f>
        <v>1.0681475352452332</v>
      </c>
      <c r="R64" s="7"/>
    </row>
    <row r="65" spans="1:19" x14ac:dyDescent="0.25">
      <c r="K65" s="7"/>
      <c r="R65" s="7"/>
    </row>
    <row r="66" spans="1:19" x14ac:dyDescent="0.25">
      <c r="A66" t="s">
        <v>127</v>
      </c>
      <c r="F66" s="7">
        <f>F43/F25</f>
        <v>1.1099858968845866</v>
      </c>
      <c r="H66" s="7">
        <f>H43/H25</f>
        <v>1.1268057866346393</v>
      </c>
      <c r="J66" s="7">
        <f>J43/J25</f>
        <v>1.1071023292372222</v>
      </c>
      <c r="K66" s="7"/>
      <c r="O66" s="7">
        <f t="shared" ref="O66:Q66" si="19">O43/O25</f>
        <v>1.1122017215633997</v>
      </c>
      <c r="P66" s="7">
        <f t="shared" si="19"/>
        <v>1.1290551882506981</v>
      </c>
      <c r="Q66" s="7">
        <f t="shared" si="19"/>
        <v>1.1093123975542889</v>
      </c>
      <c r="R66" s="7"/>
    </row>
    <row r="67" spans="1:19" x14ac:dyDescent="0.25">
      <c r="K67" s="7"/>
      <c r="R67" s="7"/>
    </row>
    <row r="68" spans="1:19" x14ac:dyDescent="0.25">
      <c r="A68" t="s">
        <v>128</v>
      </c>
      <c r="F68" s="7">
        <f>F59*V53</f>
        <v>1.0487408117330723</v>
      </c>
      <c r="H68" s="7">
        <f>H59*W53</f>
        <v>1.1497298778240319</v>
      </c>
      <c r="J68" s="7">
        <f>J59*X53</f>
        <v>1.0792543956497664</v>
      </c>
      <c r="K68" s="7">
        <f t="shared" si="17"/>
        <v>1.0978175712549425</v>
      </c>
      <c r="L68" s="7">
        <f>1.0172*H68</f>
        <v>1.1695052317226053</v>
      </c>
      <c r="O68" s="7">
        <f>O59*V53</f>
        <v>1.1736619799804946</v>
      </c>
      <c r="P68" s="7">
        <f t="shared" ref="P68:Q68" si="20">P59*W53</f>
        <v>1.2866803978189572</v>
      </c>
      <c r="Q68" s="7">
        <f t="shared" si="20"/>
        <v>1.2078102012714986</v>
      </c>
      <c r="R68" s="7">
        <f t="shared" ref="R68" si="21">1.0172*Q68</f>
        <v>1.2285845367333685</v>
      </c>
      <c r="S68" s="7">
        <f>1.0172*P68</f>
        <v>1.3088113006614432</v>
      </c>
    </row>
    <row r="70" spans="1:19" x14ac:dyDescent="0.25">
      <c r="K70" t="s">
        <v>129</v>
      </c>
    </row>
    <row r="71" spans="1:19" x14ac:dyDescent="0.25">
      <c r="K7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Charts</vt:lpstr>
      </vt:variant>
      <vt:variant>
        <vt:i4>53</vt:i4>
      </vt:variant>
    </vt:vector>
  </HeadingPairs>
  <TitlesOfParts>
    <vt:vector size="65" baseType="lpstr">
      <vt:lpstr>EmpStat</vt:lpstr>
      <vt:lpstr>EmpStat2</vt:lpstr>
      <vt:lpstr>Discouraged</vt:lpstr>
      <vt:lpstr>SitPost93</vt:lpstr>
      <vt:lpstr>LF status</vt:lpstr>
      <vt:lpstr>NILFLY</vt:lpstr>
      <vt:lpstr>SitPre94</vt:lpstr>
      <vt:lpstr>SitPost80</vt:lpstr>
      <vt:lpstr>EPI Data Library - Wages by per</vt:lpstr>
      <vt:lpstr>Sheet2</vt:lpstr>
      <vt:lpstr>Sheet1</vt:lpstr>
      <vt:lpstr>BLS Data Series</vt:lpstr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  <vt:lpstr>Fig11</vt:lpstr>
      <vt:lpstr>Fig12</vt:lpstr>
      <vt:lpstr>Fig13</vt:lpstr>
      <vt:lpstr>Fig14</vt:lpstr>
      <vt:lpstr>Fig15</vt:lpstr>
      <vt:lpstr>Fig16</vt:lpstr>
      <vt:lpstr>Fig17</vt:lpstr>
      <vt:lpstr>Fig18</vt:lpstr>
      <vt:lpstr>Fig19</vt:lpstr>
      <vt:lpstr>Fig20</vt:lpstr>
      <vt:lpstr>Fig21</vt:lpstr>
      <vt:lpstr>Fig22</vt:lpstr>
      <vt:lpstr>Fig23</vt:lpstr>
      <vt:lpstr>Fif24</vt:lpstr>
      <vt:lpstr>Fig25</vt:lpstr>
      <vt:lpstr>Fig26</vt:lpstr>
      <vt:lpstr>Fig27</vt:lpstr>
      <vt:lpstr>Fig28</vt:lpstr>
      <vt:lpstr>Fig29</vt:lpstr>
      <vt:lpstr>Fig30</vt:lpstr>
      <vt:lpstr>Fig31</vt:lpstr>
      <vt:lpstr>Fig32</vt:lpstr>
      <vt:lpstr>Fig33</vt:lpstr>
      <vt:lpstr>Fig34</vt:lpstr>
      <vt:lpstr>Fig35</vt:lpstr>
      <vt:lpstr>Fig36</vt:lpstr>
      <vt:lpstr>Fig37</vt:lpstr>
      <vt:lpstr>Fig38</vt:lpstr>
      <vt:lpstr>Fig39</vt:lpstr>
      <vt:lpstr>Fig40</vt:lpstr>
      <vt:lpstr>Fig41</vt:lpstr>
      <vt:lpstr>Fig42</vt:lpstr>
      <vt:lpstr>Fig43</vt:lpstr>
      <vt:lpstr>Fig44</vt:lpstr>
      <vt:lpstr>Fig45</vt:lpstr>
      <vt:lpstr>Fig46</vt:lpstr>
      <vt:lpstr>Fig47</vt:lpstr>
      <vt:lpstr>Fig48</vt:lpstr>
      <vt:lpstr>Fig49</vt:lpstr>
      <vt:lpstr>Fig50</vt:lpstr>
      <vt:lpstr>Fig51</vt:lpstr>
      <vt:lpstr>Fig52</vt:lpstr>
      <vt:lpstr>Fig53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Winship</dc:creator>
  <cp:lastModifiedBy>%USERNAME%</cp:lastModifiedBy>
  <dcterms:created xsi:type="dcterms:W3CDTF">2017-05-11T16:37:43Z</dcterms:created>
  <dcterms:modified xsi:type="dcterms:W3CDTF">2018-06-14T18:09:36Z</dcterms:modified>
</cp:coreProperties>
</file>