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defaultThemeVersion="166925"/>
  <mc:AlternateContent xmlns:mc="http://schemas.openxmlformats.org/markup-compatibility/2006">
    <mc:Choice Requires="x15">
      <x15ac:absPath xmlns:x15ac="http://schemas.microsoft.com/office/spreadsheetml/2010/11/ac" url="/Users/mkotrous/Google Drive/Research/COVID CBA/Paper Drafts/Copyedits/"/>
    </mc:Choice>
  </mc:AlternateContent>
  <xr:revisionPtr revIDLastSave="0" documentId="13_ncr:1_{1F9ED7B4-8A5E-8340-BED9-6883B1A62489}" xr6:coauthVersionLast="36" xr6:coauthVersionMax="36" xr10:uidLastSave="{00000000-0000-0000-0000-000000000000}"/>
  <bookViews>
    <workbookView xWindow="60" yWindow="460" windowWidth="21640" windowHeight="16180" xr2:uid="{D982E43A-ABD6-E741-B1AE-07EEED164885}"/>
  </bookViews>
  <sheets>
    <sheet name="Rounded Results in Paper" sheetId="9" r:id="rId1"/>
    <sheet name="Precise Results" sheetId="3" r:id="rId2"/>
    <sheet name="Production Value COVID-19 Death" sheetId="11" r:id="rId3"/>
    <sheet name="Production Value Income Death" sheetId="10" r:id="rId4"/>
    <sheet name="ARDS 1Y Cost, Lost Production" sheetId="7" r:id="rId5"/>
    <sheet name="Healthcare Utilization Costs" sheetId="8" r:id="rId6"/>
    <sheet name="COVID-NET Hosp Ages, May 16" sheetId="13" r:id="rId7"/>
    <sheet name="Hosp-Sym. Inf., ICU-Hosp Ratios" sheetId="12" r:id="rId8"/>
    <sheet name="IFR, Asymptomatic Estimates" sheetId="6" r:id="rId9"/>
    <sheet name="Popln Stay at Home" sheetId="15" r:id="rId10"/>
    <sheet name="Policy Duration Estimates" sheetId="16" r:id="rId11"/>
    <sheet name="IHME Projections 05.26" sheetId="5" r:id="rId12"/>
    <sheet name="IHME State Policies 05.26" sheetId="14" r:id="rId13"/>
    <sheet name="Grosse et al, 2009" sheetId="1" r:id="rId14"/>
  </sheets>
  <definedNames>
    <definedName name="_xlnm.Print_Area" localSheetId="0">'Rounded Results in Paper'!$A$1:$J$33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 i="12" l="1"/>
  <c r="C17" i="3"/>
  <c r="C16" i="3"/>
  <c r="B17" i="3"/>
  <c r="B16" i="3"/>
  <c r="B12" i="6"/>
  <c r="J41" i="16"/>
  <c r="G3" i="16" l="1"/>
  <c r="G7" i="16"/>
  <c r="G8" i="16"/>
  <c r="G9" i="16"/>
  <c r="I10" i="16"/>
  <c r="G13" i="16"/>
  <c r="G14" i="16"/>
  <c r="G15" i="16"/>
  <c r="G17" i="16"/>
  <c r="M17" i="16" s="1"/>
  <c r="M18" i="16"/>
  <c r="G19" i="16"/>
  <c r="G20" i="16"/>
  <c r="G21" i="16"/>
  <c r="G22" i="16"/>
  <c r="G23" i="16"/>
  <c r="G24" i="16"/>
  <c r="G26" i="16"/>
  <c r="M26" i="16" s="1"/>
  <c r="G28" i="16"/>
  <c r="G30" i="16"/>
  <c r="G31" i="16"/>
  <c r="G32" i="16"/>
  <c r="M32" i="16" s="1"/>
  <c r="G33" i="16"/>
  <c r="I33" i="16" s="1"/>
  <c r="M34" i="16"/>
  <c r="G35" i="16"/>
  <c r="G37" i="16"/>
  <c r="G38" i="16"/>
  <c r="G40" i="16"/>
  <c r="M40" i="16" s="1"/>
  <c r="G47" i="16"/>
  <c r="G48" i="16"/>
  <c r="I48" i="16" s="1"/>
  <c r="M49" i="16"/>
  <c r="G50" i="16"/>
  <c r="M50" i="16" s="1"/>
  <c r="G51" i="16"/>
  <c r="G2" i="16"/>
  <c r="F2" i="16"/>
  <c r="E3" i="16"/>
  <c r="E4" i="16"/>
  <c r="M4" i="16" s="1"/>
  <c r="E7" i="16"/>
  <c r="I9" i="16"/>
  <c r="M10" i="16"/>
  <c r="E11" i="16"/>
  <c r="E14" i="16"/>
  <c r="M14" i="16" s="1"/>
  <c r="E16" i="16"/>
  <c r="E18" i="16"/>
  <c r="E20" i="16"/>
  <c r="I20" i="16" s="1"/>
  <c r="E25" i="16"/>
  <c r="E26" i="16"/>
  <c r="E27" i="16"/>
  <c r="M27" i="16" s="1"/>
  <c r="E28" i="16"/>
  <c r="I28" i="16" s="1"/>
  <c r="E30" i="16"/>
  <c r="M30" i="16" s="1"/>
  <c r="E35" i="16"/>
  <c r="E41" i="16"/>
  <c r="E42" i="16"/>
  <c r="M42" i="16" s="1"/>
  <c r="I44" i="16"/>
  <c r="E45" i="16"/>
  <c r="E47" i="16"/>
  <c r="M47" i="16" s="1"/>
  <c r="E50" i="16"/>
  <c r="E51" i="16"/>
  <c r="E2" i="16"/>
  <c r="F3" i="16"/>
  <c r="F6" i="16"/>
  <c r="F7" i="16"/>
  <c r="H7" i="16" s="1"/>
  <c r="F8" i="16"/>
  <c r="L8" i="16" s="1"/>
  <c r="F9" i="16"/>
  <c r="F10" i="16"/>
  <c r="F13" i="16"/>
  <c r="F14" i="16"/>
  <c r="F15" i="16"/>
  <c r="F16" i="16"/>
  <c r="L16" i="16" s="1"/>
  <c r="F17" i="16"/>
  <c r="L17" i="16" s="1"/>
  <c r="F19" i="16"/>
  <c r="L19" i="16" s="1"/>
  <c r="F20" i="16"/>
  <c r="F21" i="16"/>
  <c r="F22" i="16"/>
  <c r="F23" i="16"/>
  <c r="L23" i="16" s="1"/>
  <c r="F24" i="16"/>
  <c r="F26" i="16"/>
  <c r="H26" i="16" s="1"/>
  <c r="F28" i="16"/>
  <c r="F30" i="16"/>
  <c r="F31" i="16"/>
  <c r="F32" i="16"/>
  <c r="F33" i="16"/>
  <c r="H33" i="16" s="1"/>
  <c r="F34" i="16"/>
  <c r="F35" i="16"/>
  <c r="F37" i="16"/>
  <c r="H37" i="16" s="1"/>
  <c r="F38" i="16"/>
  <c r="L38" i="16" s="1"/>
  <c r="F40" i="16"/>
  <c r="H40" i="16" s="1"/>
  <c r="F44" i="16"/>
  <c r="F47" i="16"/>
  <c r="F48" i="16"/>
  <c r="F49" i="16"/>
  <c r="F50" i="16"/>
  <c r="F51" i="16"/>
  <c r="H2" i="16"/>
  <c r="D2" i="16"/>
  <c r="D3" i="16"/>
  <c r="D4" i="16"/>
  <c r="D6" i="16"/>
  <c r="D7" i="16"/>
  <c r="D9" i="16"/>
  <c r="H9" i="16" s="1"/>
  <c r="D10" i="16"/>
  <c r="D11" i="16"/>
  <c r="L11" i="16" s="1"/>
  <c r="D12" i="16"/>
  <c r="D13" i="16"/>
  <c r="D14" i="16"/>
  <c r="L14" i="16" s="1"/>
  <c r="D15" i="16"/>
  <c r="D16" i="16"/>
  <c r="D18" i="16"/>
  <c r="D20" i="16"/>
  <c r="L20" i="16" s="1"/>
  <c r="D21" i="16"/>
  <c r="H21" i="16" s="1"/>
  <c r="D22" i="16"/>
  <c r="D24" i="16"/>
  <c r="D25" i="16"/>
  <c r="D26" i="16"/>
  <c r="D27" i="16"/>
  <c r="D28" i="16"/>
  <c r="H28" i="16" s="1"/>
  <c r="D30" i="16"/>
  <c r="D31" i="16"/>
  <c r="D32" i="16"/>
  <c r="D34" i="16"/>
  <c r="D35" i="16"/>
  <c r="D37" i="16"/>
  <c r="D39" i="16"/>
  <c r="D40" i="16"/>
  <c r="D41" i="16"/>
  <c r="L41" i="16" s="1"/>
  <c r="D42" i="16"/>
  <c r="D44" i="16"/>
  <c r="D45" i="16"/>
  <c r="D47" i="16"/>
  <c r="D48" i="16"/>
  <c r="D49" i="16"/>
  <c r="D50" i="16"/>
  <c r="D51" i="16"/>
  <c r="H51" i="16" s="1"/>
  <c r="B53" i="16"/>
  <c r="C36" i="16" s="1"/>
  <c r="N52" i="16"/>
  <c r="J52" i="16"/>
  <c r="M51" i="16"/>
  <c r="I51" i="16"/>
  <c r="M48" i="16"/>
  <c r="L48" i="16"/>
  <c r="H48" i="16"/>
  <c r="H47" i="16"/>
  <c r="N46" i="16"/>
  <c r="J46" i="16"/>
  <c r="M45" i="16"/>
  <c r="L45" i="16"/>
  <c r="J45" i="16"/>
  <c r="M44" i="16"/>
  <c r="L44" i="16"/>
  <c r="H44" i="16"/>
  <c r="N43" i="16"/>
  <c r="J43" i="16"/>
  <c r="J42" i="16"/>
  <c r="M39" i="16"/>
  <c r="L39" i="16"/>
  <c r="J39" i="16"/>
  <c r="M38" i="16"/>
  <c r="J38" i="16"/>
  <c r="M37" i="16"/>
  <c r="I37" i="16"/>
  <c r="N36" i="16"/>
  <c r="J36" i="16"/>
  <c r="M35" i="16"/>
  <c r="L35" i="16"/>
  <c r="I35" i="16"/>
  <c r="H35" i="16"/>
  <c r="M33" i="16"/>
  <c r="L33" i="16"/>
  <c r="M31" i="16"/>
  <c r="I31" i="16"/>
  <c r="N29" i="16"/>
  <c r="J29" i="16"/>
  <c r="M28" i="16"/>
  <c r="L28" i="16"/>
  <c r="L27" i="16"/>
  <c r="J27" i="16"/>
  <c r="C26" i="16"/>
  <c r="J25" i="16"/>
  <c r="M24" i="16"/>
  <c r="I24" i="16"/>
  <c r="H24" i="16"/>
  <c r="M23" i="16"/>
  <c r="J23" i="16"/>
  <c r="M22" i="16"/>
  <c r="L22" i="16"/>
  <c r="I22" i="16"/>
  <c r="H22" i="16"/>
  <c r="M21" i="16"/>
  <c r="L21" i="16"/>
  <c r="I21" i="16"/>
  <c r="M20" i="16"/>
  <c r="M19" i="16"/>
  <c r="J19" i="16"/>
  <c r="J18" i="16"/>
  <c r="J17" i="16"/>
  <c r="M15" i="16"/>
  <c r="L15" i="16"/>
  <c r="I15" i="16"/>
  <c r="H15" i="16"/>
  <c r="M13" i="16"/>
  <c r="L13" i="16"/>
  <c r="I13" i="16"/>
  <c r="H13" i="16"/>
  <c r="M12" i="16"/>
  <c r="L12" i="16"/>
  <c r="J12" i="16"/>
  <c r="M11" i="16"/>
  <c r="J11" i="16"/>
  <c r="M9" i="16"/>
  <c r="M8" i="16"/>
  <c r="J8" i="16"/>
  <c r="M7" i="16"/>
  <c r="I7" i="16"/>
  <c r="M6" i="16"/>
  <c r="L6" i="16"/>
  <c r="I6" i="16"/>
  <c r="N5" i="16"/>
  <c r="J5" i="16"/>
  <c r="L4" i="16"/>
  <c r="J4" i="16"/>
  <c r="K4" i="16" s="1"/>
  <c r="C4" i="16"/>
  <c r="M3" i="16"/>
  <c r="L3" i="16"/>
  <c r="I3" i="16"/>
  <c r="H3" i="16"/>
  <c r="J3" i="16" s="1"/>
  <c r="M2" i="16"/>
  <c r="I2" i="16"/>
  <c r="C53" i="15"/>
  <c r="C3" i="15"/>
  <c r="C4" i="15"/>
  <c r="C5" i="15"/>
  <c r="C6" i="15"/>
  <c r="C7" i="15"/>
  <c r="C8" i="15"/>
  <c r="C9" i="15"/>
  <c r="C10" i="15"/>
  <c r="C11" i="15"/>
  <c r="C12" i="15"/>
  <c r="C13" i="15"/>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2" i="15"/>
  <c r="D53" i="15"/>
  <c r="D54" i="15" s="1"/>
  <c r="B53" i="15"/>
  <c r="M25" i="16" l="1"/>
  <c r="I50" i="16"/>
  <c r="I26" i="16"/>
  <c r="I32" i="16"/>
  <c r="M16" i="16"/>
  <c r="N16" i="16" s="1"/>
  <c r="I40" i="16"/>
  <c r="M41" i="16"/>
  <c r="N41" i="16" s="1"/>
  <c r="N28" i="16"/>
  <c r="K36" i="16"/>
  <c r="C29" i="16"/>
  <c r="K39" i="16"/>
  <c r="K17" i="16"/>
  <c r="H20" i="16"/>
  <c r="C3" i="16"/>
  <c r="K3" i="16" s="1"/>
  <c r="C7" i="16"/>
  <c r="C12" i="16"/>
  <c r="K29" i="16"/>
  <c r="C32" i="16"/>
  <c r="L51" i="16"/>
  <c r="H49" i="16"/>
  <c r="L24" i="16"/>
  <c r="C48" i="16"/>
  <c r="L2" i="16"/>
  <c r="N2" i="16" s="1"/>
  <c r="O2" i="16" s="1"/>
  <c r="C34" i="16"/>
  <c r="C39" i="16"/>
  <c r="C22" i="16"/>
  <c r="C35" i="16"/>
  <c r="C5" i="16"/>
  <c r="K12" i="16"/>
  <c r="C14" i="16"/>
  <c r="C16" i="16"/>
  <c r="N20" i="16"/>
  <c r="O29" i="16"/>
  <c r="L37" i="16"/>
  <c r="C45" i="16"/>
  <c r="K45" i="16" s="1"/>
  <c r="C47" i="16"/>
  <c r="H6" i="16"/>
  <c r="J6" i="16" s="1"/>
  <c r="K6" i="16" s="1"/>
  <c r="C41" i="16"/>
  <c r="K41" i="16" s="1"/>
  <c r="C46" i="16"/>
  <c r="K46" i="16" s="1"/>
  <c r="C24" i="16"/>
  <c r="K5" i="16"/>
  <c r="L7" i="16"/>
  <c r="C10" i="16"/>
  <c r="I14" i="16"/>
  <c r="I16" i="16"/>
  <c r="J16" i="16" s="1"/>
  <c r="K16" i="16" s="1"/>
  <c r="C19" i="16"/>
  <c r="K19" i="16" s="1"/>
  <c r="C21" i="16"/>
  <c r="C30" i="16"/>
  <c r="N35" i="16"/>
  <c r="O35" i="16" s="1"/>
  <c r="C40" i="16"/>
  <c r="C43" i="16"/>
  <c r="K43" i="16" s="1"/>
  <c r="C49" i="16"/>
  <c r="C52" i="16"/>
  <c r="O52" i="16" s="1"/>
  <c r="L47" i="16"/>
  <c r="C18" i="16"/>
  <c r="K18" i="16" s="1"/>
  <c r="O36" i="16"/>
  <c r="C42" i="16"/>
  <c r="K42" i="16" s="1"/>
  <c r="C2" i="16"/>
  <c r="O5" i="16"/>
  <c r="C25" i="16"/>
  <c r="C28" i="16"/>
  <c r="I30" i="16"/>
  <c r="C33" i="16"/>
  <c r="C38" i="16"/>
  <c r="K38" i="16" s="1"/>
  <c r="I47" i="16"/>
  <c r="C50" i="16"/>
  <c r="K52" i="16"/>
  <c r="L32" i="16"/>
  <c r="N32" i="16" s="1"/>
  <c r="O32" i="16" s="1"/>
  <c r="K23" i="16"/>
  <c r="C31" i="16"/>
  <c r="C44" i="16"/>
  <c r="C51" i="16"/>
  <c r="C20" i="16"/>
  <c r="C9" i="16"/>
  <c r="C27" i="16"/>
  <c r="K27" i="16" s="1"/>
  <c r="C37" i="16"/>
  <c r="C6" i="16"/>
  <c r="C8" i="16"/>
  <c r="K8" i="16" s="1"/>
  <c r="C11" i="16"/>
  <c r="K11" i="16" s="1"/>
  <c r="C13" i="16"/>
  <c r="C15" i="16"/>
  <c r="C17" i="16"/>
  <c r="C23" i="16"/>
  <c r="K25" i="16"/>
  <c r="O43" i="16"/>
  <c r="L31" i="16"/>
  <c r="L9" i="16"/>
  <c r="N22" i="16"/>
  <c r="O22" i="16" s="1"/>
  <c r="N38" i="16"/>
  <c r="O38" i="16" s="1"/>
  <c r="N4" i="16"/>
  <c r="O4" i="16" s="1"/>
  <c r="J15" i="16"/>
  <c r="J21" i="16"/>
  <c r="I34" i="16"/>
  <c r="I49" i="16"/>
  <c r="N51" i="16"/>
  <c r="O51" i="16" s="1"/>
  <c r="N24" i="16"/>
  <c r="O24" i="16" s="1"/>
  <c r="N45" i="16"/>
  <c r="O45" i="16" s="1"/>
  <c r="J44" i="16"/>
  <c r="K44" i="16" s="1"/>
  <c r="J48" i="16"/>
  <c r="N27" i="16"/>
  <c r="J37" i="16"/>
  <c r="J40" i="16"/>
  <c r="K40" i="16" s="1"/>
  <c r="H32" i="16"/>
  <c r="J32" i="16" s="1"/>
  <c r="K32" i="16" s="1"/>
  <c r="H16" i="16"/>
  <c r="H31" i="16"/>
  <c r="J31" i="16" s="1"/>
  <c r="K31" i="16" s="1"/>
  <c r="L40" i="16"/>
  <c r="N40" i="16" s="1"/>
  <c r="O40" i="16" s="1"/>
  <c r="J51" i="16"/>
  <c r="K51" i="16" s="1"/>
  <c r="H50" i="16"/>
  <c r="J50" i="16" s="1"/>
  <c r="K50" i="16" s="1"/>
  <c r="L30" i="16"/>
  <c r="N30" i="16" s="1"/>
  <c r="O30" i="16" s="1"/>
  <c r="N31" i="16"/>
  <c r="O31" i="16" s="1"/>
  <c r="L25" i="16"/>
  <c r="N25" i="16" s="1"/>
  <c r="O25" i="16" s="1"/>
  <c r="N48" i="16"/>
  <c r="N12" i="16"/>
  <c r="O12" i="16" s="1"/>
  <c r="L49" i="16"/>
  <c r="N49" i="16" s="1"/>
  <c r="O49" i="16" s="1"/>
  <c r="L18" i="16"/>
  <c r="N18" i="16" s="1"/>
  <c r="L10" i="16"/>
  <c r="N10" i="16" s="1"/>
  <c r="O10" i="16" s="1"/>
  <c r="J7" i="16"/>
  <c r="K7" i="16" s="1"/>
  <c r="L26" i="16"/>
  <c r="N26" i="16" s="1"/>
  <c r="O26" i="16" s="1"/>
  <c r="N7" i="16"/>
  <c r="O7" i="16" s="1"/>
  <c r="N11" i="16"/>
  <c r="O11" i="16" s="1"/>
  <c r="L34" i="16"/>
  <c r="N34" i="16" s="1"/>
  <c r="O34" i="16" s="1"/>
  <c r="N15" i="16"/>
  <c r="O15" i="16" s="1"/>
  <c r="L42" i="16"/>
  <c r="N42" i="16" s="1"/>
  <c r="O42" i="16" s="1"/>
  <c r="N23" i="16"/>
  <c r="H10" i="16"/>
  <c r="J10" i="16" s="1"/>
  <c r="K10" i="16" s="1"/>
  <c r="H34" i="16"/>
  <c r="N47" i="16"/>
  <c r="O47" i="16" s="1"/>
  <c r="N8" i="16"/>
  <c r="J20" i="16"/>
  <c r="K20" i="16" s="1"/>
  <c r="N21" i="16"/>
  <c r="N37" i="16"/>
  <c r="L50" i="16"/>
  <c r="N50" i="16" s="1"/>
  <c r="O50" i="16" s="1"/>
  <c r="N6" i="16"/>
  <c r="O6" i="16" s="1"/>
  <c r="N13" i="16"/>
  <c r="O13" i="16" s="1"/>
  <c r="J26" i="16"/>
  <c r="K26" i="16" s="1"/>
  <c r="N3" i="16"/>
  <c r="O3" i="16" s="1"/>
  <c r="H14" i="16"/>
  <c r="J28" i="16"/>
  <c r="H30" i="16"/>
  <c r="N39" i="16"/>
  <c r="O39" i="16" s="1"/>
  <c r="N44" i="16"/>
  <c r="O44" i="16" s="1"/>
  <c r="J30" i="16"/>
  <c r="K30" i="16" s="1"/>
  <c r="J9" i="16"/>
  <c r="J22" i="16"/>
  <c r="K22" i="16" s="1"/>
  <c r="J33" i="16"/>
  <c r="K33" i="16" s="1"/>
  <c r="N14" i="16"/>
  <c r="N17" i="16"/>
  <c r="O17" i="16" s="1"/>
  <c r="N9" i="16"/>
  <c r="O9" i="16" s="1"/>
  <c r="J13" i="16"/>
  <c r="K13" i="16" s="1"/>
  <c r="N19" i="16"/>
  <c r="J24" i="16"/>
  <c r="K24" i="16" s="1"/>
  <c r="N33" i="16"/>
  <c r="O33" i="16" s="1"/>
  <c r="J35" i="16"/>
  <c r="K35" i="16" s="1"/>
  <c r="J47" i="16"/>
  <c r="K47" i="16" s="1"/>
  <c r="J2" i="16"/>
  <c r="K2" i="16" s="1"/>
  <c r="B13" i="6"/>
  <c r="F12" i="11"/>
  <c r="G4" i="11"/>
  <c r="G12" i="11"/>
  <c r="J34" i="16" l="1"/>
  <c r="K34" i="16" s="1"/>
  <c r="O28" i="16"/>
  <c r="J14" i="16"/>
  <c r="O46" i="16"/>
  <c r="O41" i="16"/>
  <c r="O37" i="16"/>
  <c r="O23" i="16"/>
  <c r="O27" i="16"/>
  <c r="J49" i="16"/>
  <c r="K49" i="16" s="1"/>
  <c r="K28" i="16"/>
  <c r="O18" i="16"/>
  <c r="O16" i="16"/>
  <c r="O14" i="16"/>
  <c r="O19" i="16"/>
  <c r="K14" i="16"/>
  <c r="O21" i="16"/>
  <c r="K48" i="16"/>
  <c r="C53" i="16"/>
  <c r="K37" i="16"/>
  <c r="K21" i="16"/>
  <c r="K9" i="16"/>
  <c r="O8" i="16"/>
  <c r="O48" i="16"/>
  <c r="K15" i="16"/>
  <c r="O20" i="16"/>
  <c r="B6" i="7"/>
  <c r="B5" i="7"/>
  <c r="B4" i="7"/>
  <c r="B3" i="7"/>
  <c r="B2" i="7"/>
  <c r="C20" i="3" l="1"/>
  <c r="C18" i="3"/>
  <c r="D12" i="7"/>
  <c r="F21" i="10"/>
  <c r="C8" i="3" l="1"/>
  <c r="C9" i="3"/>
  <c r="D5" i="8"/>
  <c r="G8" i="3" l="1"/>
  <c r="B29" i="9" l="1"/>
  <c r="B8" i="12"/>
  <c r="B7" i="12"/>
  <c r="B4" i="12"/>
  <c r="B1" i="12"/>
  <c r="C19" i="3"/>
  <c r="C33" i="3" s="1"/>
  <c r="B9" i="12" l="1"/>
  <c r="B3" i="12"/>
  <c r="B5" i="12" s="1"/>
  <c r="C32" i="3"/>
  <c r="C23" i="3"/>
  <c r="C4" i="3"/>
  <c r="C3" i="3"/>
  <c r="B18" i="3" l="1"/>
  <c r="B32" i="3" s="1"/>
  <c r="B20" i="3" l="1"/>
  <c r="B30" i="9" l="1"/>
  <c r="C6" i="7" l="1"/>
  <c r="C5" i="7"/>
  <c r="C4" i="7"/>
  <c r="C3" i="7"/>
  <c r="C2" i="7"/>
  <c r="B7" i="7"/>
  <c r="D3" i="7" s="1"/>
  <c r="E3" i="7" l="1"/>
  <c r="D2" i="7"/>
  <c r="D6" i="7"/>
  <c r="E6" i="7" s="1"/>
  <c r="D5" i="7"/>
  <c r="E5" i="7" s="1"/>
  <c r="D4" i="7"/>
  <c r="E4" i="7" s="1"/>
  <c r="E13" i="11"/>
  <c r="E12" i="11"/>
  <c r="D13" i="11"/>
  <c r="D12" i="11"/>
  <c r="G9" i="3"/>
  <c r="D4" i="3"/>
  <c r="D3" i="3"/>
  <c r="E11" i="11"/>
  <c r="E10" i="11"/>
  <c r="E9" i="11"/>
  <c r="E8" i="11"/>
  <c r="E7" i="11"/>
  <c r="E6" i="11"/>
  <c r="E5" i="11"/>
  <c r="E4" i="11"/>
  <c r="D3" i="10"/>
  <c r="D6" i="11"/>
  <c r="D7" i="11"/>
  <c r="D8" i="11"/>
  <c r="D9" i="11"/>
  <c r="D10" i="11"/>
  <c r="D11" i="11"/>
  <c r="D5" i="11"/>
  <c r="D4" i="11"/>
  <c r="D14" i="11" l="1"/>
  <c r="F13" i="11" s="1"/>
  <c r="G13" i="11" s="1"/>
  <c r="D7" i="7"/>
  <c r="E2" i="7"/>
  <c r="E7" i="7" s="1"/>
  <c r="B13" i="7" s="1"/>
  <c r="C19" i="10"/>
  <c r="C4" i="10"/>
  <c r="C5" i="10"/>
  <c r="C6" i="10"/>
  <c r="C7" i="10"/>
  <c r="C8" i="10"/>
  <c r="C9" i="10"/>
  <c r="C10" i="10"/>
  <c r="C11" i="10"/>
  <c r="C12" i="10"/>
  <c r="C13" i="10"/>
  <c r="C14" i="10"/>
  <c r="C15" i="10"/>
  <c r="C16" i="10"/>
  <c r="C17" i="10"/>
  <c r="C18" i="10"/>
  <c r="C3" i="10"/>
  <c r="D4" i="10"/>
  <c r="D5" i="10"/>
  <c r="D6" i="10"/>
  <c r="D7" i="10"/>
  <c r="D8" i="10"/>
  <c r="D9" i="10"/>
  <c r="D10" i="10"/>
  <c r="D11" i="10"/>
  <c r="D12" i="10"/>
  <c r="D13" i="10"/>
  <c r="D14" i="10"/>
  <c r="D15" i="10"/>
  <c r="D16" i="10"/>
  <c r="D17" i="10"/>
  <c r="D18" i="10"/>
  <c r="D19" i="10"/>
  <c r="F7" i="11" l="1"/>
  <c r="G7" i="11" s="1"/>
  <c r="F10" i="11"/>
  <c r="G10" i="11" s="1"/>
  <c r="F9" i="11"/>
  <c r="G9" i="11" s="1"/>
  <c r="F5" i="11"/>
  <c r="G5" i="11" s="1"/>
  <c r="F8" i="11"/>
  <c r="G8" i="11" s="1"/>
  <c r="F6" i="11"/>
  <c r="G6" i="11" s="1"/>
  <c r="F4" i="11"/>
  <c r="F11" i="11"/>
  <c r="G11" i="11" s="1"/>
  <c r="C21" i="10"/>
  <c r="E18" i="10" s="1"/>
  <c r="F18" i="10" s="1"/>
  <c r="E10" i="10"/>
  <c r="F10" i="10" s="1"/>
  <c r="E17" i="10"/>
  <c r="F17" i="10" s="1"/>
  <c r="E9" i="10"/>
  <c r="F9" i="10" s="1"/>
  <c r="E16" i="10"/>
  <c r="F16" i="10" s="1"/>
  <c r="E8" i="10"/>
  <c r="E15" i="10"/>
  <c r="E7" i="10"/>
  <c r="E14" i="10"/>
  <c r="F14" i="10" s="1"/>
  <c r="E6" i="10"/>
  <c r="F6" i="10" s="1"/>
  <c r="E3" i="10"/>
  <c r="F3" i="10" s="1"/>
  <c r="E4" i="10"/>
  <c r="F4" i="10" s="1"/>
  <c r="E13" i="10"/>
  <c r="E12" i="10"/>
  <c r="E5" i="10"/>
  <c r="E11" i="10"/>
  <c r="F11" i="10" s="1"/>
  <c r="E19" i="10"/>
  <c r="F19" i="10" s="1"/>
  <c r="F15" i="10"/>
  <c r="F7" i="10"/>
  <c r="F8" i="10"/>
  <c r="F13" i="10"/>
  <c r="F5" i="10"/>
  <c r="F12" i="10"/>
  <c r="G14" i="11" l="1"/>
  <c r="E3" i="3" s="1"/>
  <c r="F3" i="3" s="1"/>
  <c r="F14" i="11"/>
  <c r="E4" i="3" l="1"/>
  <c r="F4" i="3" s="1"/>
  <c r="B12" i="7"/>
  <c r="E22" i="3"/>
  <c r="E21" i="3"/>
  <c r="E24" i="3"/>
  <c r="C22" i="3"/>
  <c r="C25" i="3"/>
  <c r="E18" i="3"/>
  <c r="B2" i="8"/>
  <c r="D2" i="8"/>
  <c r="E33" i="3" l="1"/>
  <c r="C24" i="3"/>
  <c r="C21" i="3"/>
  <c r="B5" i="8"/>
  <c r="E25" i="3" s="1"/>
  <c r="D4" i="8"/>
  <c r="B4" i="8"/>
  <c r="B3" i="8"/>
  <c r="D3" i="8" s="1"/>
  <c r="E19" i="3" s="1"/>
  <c r="B19" i="3"/>
  <c r="B23" i="3" l="1"/>
  <c r="B24" i="3" s="1"/>
  <c r="B33" i="3"/>
  <c r="B22" i="3"/>
  <c r="D17" i="3"/>
  <c r="D16" i="3"/>
  <c r="E32" i="3"/>
  <c r="E16" i="3"/>
  <c r="E17" i="3"/>
  <c r="D19" i="3" l="1"/>
  <c r="F19" i="3" s="1"/>
  <c r="D18" i="3"/>
  <c r="F18" i="3" s="1"/>
  <c r="B25" i="3"/>
  <c r="F17" i="3"/>
  <c r="F16" i="3"/>
  <c r="D13" i="7"/>
  <c r="B18" i="7" s="1"/>
  <c r="D3" i="1"/>
  <c r="D4" i="1"/>
  <c r="D5" i="1"/>
  <c r="D6" i="1"/>
  <c r="D7" i="1"/>
  <c r="D8" i="1"/>
  <c r="D9" i="1"/>
  <c r="D10" i="1"/>
  <c r="D11" i="1"/>
  <c r="D12" i="1"/>
  <c r="D13" i="1"/>
  <c r="D14" i="1"/>
  <c r="D15" i="1"/>
  <c r="D16" i="1"/>
  <c r="D17" i="1"/>
  <c r="D18" i="1"/>
  <c r="D2" i="1"/>
  <c r="C3" i="1"/>
  <c r="C4" i="1"/>
  <c r="C5" i="1"/>
  <c r="C6" i="1"/>
  <c r="C7" i="1"/>
  <c r="C8" i="1"/>
  <c r="C9" i="1"/>
  <c r="C10" i="1"/>
  <c r="C11" i="1"/>
  <c r="C12" i="1"/>
  <c r="C13" i="1"/>
  <c r="C14" i="1"/>
  <c r="C15" i="1"/>
  <c r="C16" i="1"/>
  <c r="C17" i="1"/>
  <c r="C18" i="1"/>
  <c r="C2" i="1"/>
  <c r="B23" i="1"/>
  <c r="B27" i="1"/>
  <c r="D25" i="3" l="1"/>
  <c r="F25" i="3" s="1"/>
  <c r="D33" i="3"/>
  <c r="F33" i="3" s="1"/>
  <c r="G33" i="3"/>
  <c r="G32" i="3"/>
  <c r="D24" i="3"/>
  <c r="F24" i="3" s="1"/>
  <c r="D23" i="3"/>
  <c r="B21" i="3"/>
  <c r="D20" i="3"/>
  <c r="D32" i="3"/>
  <c r="F32" i="3" s="1"/>
  <c r="B27" i="3" l="1"/>
  <c r="H33" i="3"/>
  <c r="B35" i="3" s="1"/>
  <c r="D8" i="3" s="1"/>
  <c r="D22" i="3"/>
  <c r="F22" i="3" s="1"/>
  <c r="D21" i="3"/>
  <c r="F21" i="3" s="1"/>
  <c r="H32" i="3"/>
  <c r="B36" i="3" s="1"/>
  <c r="E8" i="3" l="1"/>
  <c r="B28" i="3"/>
  <c r="D9" i="3" s="1"/>
  <c r="E9" i="3" s="1"/>
  <c r="F8" i="3" l="1"/>
  <c r="H8" i="3" s="1"/>
  <c r="B11" i="3" s="1"/>
  <c r="B39" i="3" s="1"/>
  <c r="F9" i="3"/>
  <c r="H9" i="3" s="1"/>
  <c r="B12" i="3" s="1"/>
  <c r="B40"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2" authorId="0" shapeId="0" xr:uid="{A2BCD638-83D6-194E-A5C4-B826531C5819}">
      <text>
        <r>
          <rPr>
            <b/>
            <sz val="10"/>
            <color rgb="FF000000"/>
            <rFont val="Tahoma"/>
            <family val="2"/>
          </rPr>
          <t>Microsoft Office User:</t>
        </r>
        <r>
          <rPr>
            <sz val="10"/>
            <color rgb="FF000000"/>
            <rFont val="Tahoma"/>
            <family val="2"/>
          </rPr>
          <t xml:space="preserve">
</t>
        </r>
        <r>
          <rPr>
            <sz val="10"/>
            <color rgb="FF000000"/>
            <rFont val="Calibri"/>
            <family val="2"/>
          </rPr>
          <t xml:space="preserve">For the mortality reduction, healthcare utilization and ARDS benefit estimates, we use the effective targeted mitigation projection from the Ferguson et al Imperial College study that projects 1.1 - 1.2 million deaths in the U.S., which we refer to as the "Mitigation (Imperial) Estimate." These effective minimial mitigation measures include case isolation, 14-day household quarantines, and social distancing of the elderly.
</t>
        </r>
      </text>
    </comment>
    <comment ref="C7" authorId="0" shapeId="0" xr:uid="{19DEE06E-DE47-FE4E-A631-70B7FBB67788}">
      <text>
        <r>
          <rPr>
            <b/>
            <sz val="10"/>
            <color rgb="FF000000"/>
            <rFont val="Tahoma"/>
            <family val="2"/>
          </rPr>
          <t>Microsoft Office User:</t>
        </r>
        <r>
          <rPr>
            <sz val="10"/>
            <color rgb="FF000000"/>
            <rFont val="Tahoma"/>
            <family val="2"/>
          </rPr>
          <t xml:space="preserve">
</t>
        </r>
        <r>
          <rPr>
            <sz val="10"/>
            <color rgb="FF000000"/>
            <rFont val="Tahoma"/>
            <family val="2"/>
          </rPr>
          <t xml:space="preserve">Broughel and Viscusi (forthcoming) estimate that 1 death is expected for every $108.5 million in lost economic output/national income (in 2019 dollars), or $111 million in 2020 dollars.
</t>
        </r>
        <r>
          <rPr>
            <sz val="10"/>
            <color rgb="FF000000"/>
            <rFont val="Tahoma"/>
            <family val="2"/>
          </rPr>
          <t xml:space="preserve">
</t>
        </r>
        <r>
          <rPr>
            <sz val="10"/>
            <color rgb="FF000000"/>
            <rFont val="Tahoma"/>
            <family val="2"/>
          </rPr>
          <t xml:space="preserve">Jan 2019 CPI: 252.6
</t>
        </r>
        <r>
          <rPr>
            <sz val="10"/>
            <color rgb="FF000000"/>
            <rFont val="Tahoma"/>
            <family val="2"/>
          </rPr>
          <t xml:space="preserve">Jan 2020 CPI: 258.8
</t>
        </r>
        <r>
          <rPr>
            <sz val="10"/>
            <color rgb="FF000000"/>
            <rFont val="Tahoma"/>
            <family val="2"/>
          </rPr>
          <t xml:space="preserve">
</t>
        </r>
        <r>
          <rPr>
            <sz val="10"/>
            <color rgb="FF000000"/>
            <rFont val="Tahoma"/>
            <family val="2"/>
          </rPr>
          <t xml:space="preserve">$108.5 m * 258.8 / 252.6 = $111 m (2020 dollars)
</t>
        </r>
      </text>
    </comment>
    <comment ref="E7" authorId="0" shapeId="0" xr:uid="{6F3638A2-B510-E74A-84A2-95AE471B91D7}">
      <text>
        <r>
          <rPr>
            <b/>
            <sz val="10"/>
            <color rgb="FF000000"/>
            <rFont val="Tahoma"/>
            <family val="2"/>
          </rPr>
          <t xml:space="preserve">Microsoft Office User:
</t>
        </r>
        <r>
          <rPr>
            <sz val="10"/>
            <color rgb="FF000000"/>
            <rFont val="Tahoma"/>
            <family val="2"/>
          </rPr>
          <t xml:space="preserve">Broughel and Viscusi (forthcoming) estimate that 1 death is prevented when $108.5 million in losses to output or income is prevented (in 2019 dollars), which equals $111 million in 2020 dollars.
</t>
        </r>
        <r>
          <rPr>
            <sz val="10"/>
            <color rgb="FF000000"/>
            <rFont val="Tahoma"/>
            <family val="2"/>
          </rPr>
          <t xml:space="preserve">
</t>
        </r>
        <r>
          <rPr>
            <sz val="10"/>
            <color rgb="FF000000"/>
            <rFont val="Tahoma"/>
            <family val="2"/>
          </rPr>
          <t xml:space="preserve">All benefits (production value of life saved from COVID-19 death, reduced healthcare utilization costs, and costs/lost production from lung damage) are preventions of lost income, so the gross benefits of suppression save lives through the mortality risk and income channel described by Broughel and Viscusi (forthcoming). 
</t>
        </r>
        <r>
          <rPr>
            <sz val="10"/>
            <color rgb="FF000000"/>
            <rFont val="Tahoma"/>
            <family val="2"/>
          </rPr>
          <t xml:space="preserve">
</t>
        </r>
        <r>
          <rPr>
            <sz val="10"/>
            <color rgb="FF000000"/>
            <rFont val="Tahoma"/>
            <family val="2"/>
          </rPr>
          <t xml:space="preserve">Jan 2019 CPI: 252.6
</t>
        </r>
        <r>
          <rPr>
            <sz val="10"/>
            <color rgb="FF000000"/>
            <rFont val="Tahoma"/>
            <family val="2"/>
          </rPr>
          <t xml:space="preserve">Jan 2020 CPI: 258.8
</t>
        </r>
        <r>
          <rPr>
            <sz val="10"/>
            <color rgb="FF000000"/>
            <rFont val="Tahoma"/>
            <family val="2"/>
          </rPr>
          <t xml:space="preserve">
</t>
        </r>
        <r>
          <rPr>
            <sz val="10"/>
            <color rgb="FF000000"/>
            <rFont val="Tahoma"/>
            <family val="2"/>
          </rPr>
          <t xml:space="preserve">$108.5 m * 258.8 / 252.6 = $111 m (2020 dollars)
</t>
        </r>
      </text>
    </comment>
    <comment ref="A9" authorId="0" shapeId="0" xr:uid="{DCBE5D19-38E9-6541-907F-0FAA6180FDEB}">
      <text>
        <r>
          <rPr>
            <b/>
            <sz val="10"/>
            <color rgb="FF000000"/>
            <rFont val="Tahoma"/>
            <family val="2"/>
          </rPr>
          <t>Microsoft Office User:</t>
        </r>
        <r>
          <rPr>
            <sz val="10"/>
            <color rgb="FF000000"/>
            <rFont val="Tahoma"/>
            <family val="2"/>
          </rPr>
          <t xml:space="preserve">
</t>
        </r>
        <r>
          <rPr>
            <sz val="10"/>
            <color rgb="FF000000"/>
            <rFont val="Tahoma"/>
            <family val="2"/>
          </rPr>
          <t>Countervailing Mortality Risk from Lost Income can be negative in the case that regulation is cost-saving (and thus life saving), which is possible when comparing the lower bound of lost economic output under suppression to the upper bound of gross benefits, which measure cost savings and prevented losses to output/income.</t>
        </r>
      </text>
    </comment>
    <comment ref="A11" authorId="0" shapeId="0" xr:uid="{EBA12DF6-71DE-A146-A5B3-8D88E34DDE68}">
      <text>
        <r>
          <rPr>
            <b/>
            <sz val="10"/>
            <color rgb="FF000000"/>
            <rFont val="Tahoma"/>
            <family val="2"/>
          </rPr>
          <t xml:space="preserve">Microsoft Office User:
</t>
        </r>
        <r>
          <rPr>
            <sz val="10"/>
            <color rgb="FF000000"/>
            <rFont val="Tahoma"/>
            <family val="2"/>
          </rPr>
          <t xml:space="preserve">We substract the gross benefits of prevented COVID-19 deaths by the gross costs of deaths expected to result from the countervailing mortality risk associated with lost income (Broughel and Viscusi forthcoming). This gives us the net mortality benefit of suppression.
</t>
        </r>
        <r>
          <rPr>
            <sz val="10"/>
            <color rgb="FF000000"/>
            <rFont val="Tahoma"/>
            <family val="2"/>
          </rPr>
          <t xml:space="preserve">
</t>
        </r>
        <r>
          <rPr>
            <sz val="10"/>
            <color rgb="FF000000"/>
            <rFont val="Tahoma"/>
            <family val="2"/>
          </rPr>
          <t xml:space="preserve">LB: $299b - $0.2b = $299b
</t>
        </r>
        <r>
          <rPr>
            <sz val="10"/>
            <color rgb="FF000000"/>
            <rFont val="Tahoma"/>
            <family val="2"/>
          </rPr>
          <t xml:space="preserve">UB: $353b - ($7.8b) = $361b
</t>
        </r>
      </text>
    </comment>
    <comment ref="A16" authorId="0" shapeId="0" xr:uid="{DC5788DF-14B7-1A4C-819A-AFF3739A2713}">
      <text>
        <r>
          <rPr>
            <b/>
            <sz val="10"/>
            <color rgb="FF000000"/>
            <rFont val="Tahoma"/>
            <family val="2"/>
          </rPr>
          <t>Microsoft Office User:</t>
        </r>
        <r>
          <rPr>
            <sz val="10"/>
            <color rgb="FF000000"/>
            <rFont val="Tahoma"/>
            <family val="2"/>
          </rPr>
          <t xml:space="preserve">
</t>
        </r>
        <r>
          <rPr>
            <sz val="10"/>
            <color rgb="FF000000"/>
            <rFont val="Tahoma"/>
            <family val="2"/>
          </rPr>
          <t xml:space="preserve">The upper bound of net reductions in symptomatic infections is computed by subtracting the upper bound of sym. inf. expected in the Imperial scenario by the lower bound of sym. infections in the IHME suppression scenario. 
</t>
        </r>
        <r>
          <rPr>
            <sz val="10"/>
            <color rgb="FF000000"/>
            <rFont val="Tahoma"/>
            <family val="2"/>
          </rPr>
          <t xml:space="preserve">
</t>
        </r>
        <r>
          <rPr>
            <sz val="10"/>
            <color rgb="FF000000"/>
            <rFont val="Tahoma"/>
            <family val="2"/>
          </rPr>
          <t xml:space="preserve">Upper bound of symptomatic infections (Imperial): Divide the upper bound estimate of deaths (1.2m) by the lower bound estimate of the IFR-S (0.7%) 
</t>
        </r>
        <r>
          <rPr>
            <sz val="10"/>
            <color rgb="FF000000"/>
            <rFont val="Tahoma"/>
            <family val="2"/>
          </rPr>
          <t xml:space="preserve">
</t>
        </r>
        <r>
          <rPr>
            <sz val="10"/>
            <color rgb="FF000000"/>
            <rFont val="Tahoma"/>
            <family val="2"/>
          </rPr>
          <t xml:space="preserve">Lower bound of symptomatic infections (IHME): Divide the lower bound estimate of deaths (116k) by the upper bound estimate of the IFR-S (2.0%)
</t>
        </r>
        <r>
          <rPr>
            <sz val="10"/>
            <color rgb="FF000000"/>
            <rFont val="Tahoma"/>
            <family val="2"/>
          </rPr>
          <t xml:space="preserve">
</t>
        </r>
        <r>
          <rPr>
            <sz val="10"/>
            <color rgb="FF000000"/>
            <rFont val="Tahoma"/>
            <family val="2"/>
          </rPr>
          <t xml:space="preserve">
</t>
        </r>
        <r>
          <rPr>
            <sz val="10"/>
            <color rgb="FF000000"/>
            <rFont val="Tahoma"/>
            <family val="2"/>
          </rPr>
          <t xml:space="preserve">The lower bound of net reductions in symptomatic infections is computed by subtracting the lower bound of sym. inf. expected in the Imperial scenario by the upper bound of sym. infections projected in the IHME suppression scenario. 
</t>
        </r>
        <r>
          <rPr>
            <sz val="10"/>
            <color rgb="FF000000"/>
            <rFont val="Tahoma"/>
            <family val="2"/>
          </rPr>
          <t xml:space="preserve">
</t>
        </r>
        <r>
          <rPr>
            <sz val="10"/>
            <color rgb="FF000000"/>
            <rFont val="Tahoma"/>
            <family val="2"/>
          </rPr>
          <t xml:space="preserve">Lower bound of symptomatic infections (Imperial): Divide the lower bound estimate of deaths (1.1m) by the upper bound estimate of the IFR-S (2.0%)
</t>
        </r>
        <r>
          <rPr>
            <sz val="10"/>
            <color rgb="FF000000"/>
            <rFont val="Tahoma"/>
            <family val="2"/>
          </rPr>
          <t xml:space="preserve">
</t>
        </r>
        <r>
          <rPr>
            <sz val="10"/>
            <color rgb="FF000000"/>
            <rFont val="Tahoma"/>
            <family val="2"/>
          </rPr>
          <t xml:space="preserve">Upper bound of symptomatic infections (IHME): Divide the upper bound estimate of deaths (174k) by the lower bound estimate of the IFR-S (0.7%)
</t>
        </r>
      </text>
    </comment>
    <comment ref="B17" authorId="0" shapeId="0" xr:uid="{51085CED-A736-DB4E-9E25-173D54FE2821}">
      <text>
        <r>
          <rPr>
            <b/>
            <sz val="10"/>
            <color rgb="FF000000"/>
            <rFont val="Tahoma"/>
            <family val="2"/>
          </rPr>
          <t>Microsoft Office User:</t>
        </r>
        <r>
          <rPr>
            <sz val="10"/>
            <color rgb="FF000000"/>
            <rFont val="Tahoma"/>
            <family val="2"/>
          </rPr>
          <t xml:space="preserve">
</t>
        </r>
        <r>
          <rPr>
            <sz val="10"/>
            <color rgb="FF000000"/>
            <rFont val="Tahoma"/>
            <family val="2"/>
          </rPr>
          <t xml:space="preserve">We use the inferred hospitalization-to-case ratio (5.5 percent) from the mean estimates of deaths and hospitalizations from IHME and the mean infection fatality rate for symptomatic cases (IFR-S), equal to 1.4 percent, to project the number of hospitalizations in the lower-bound and upper-bound Imperial scenarios.
</t>
        </r>
        <r>
          <rPr>
            <sz val="10"/>
            <color rgb="FF000000"/>
            <rFont val="Tahoma"/>
            <family val="2"/>
          </rPr>
          <t xml:space="preserve">
</t>
        </r>
        <r>
          <rPr>
            <sz val="10"/>
            <color rgb="FF000000"/>
            <rFont val="Tahoma"/>
            <family val="2"/>
          </rPr>
          <t>See "Hosp-Sym. Inf., ICU-Hosp Ratios" sheet for calculations of this ratio.</t>
        </r>
      </text>
    </comment>
    <comment ref="D17" authorId="0" shapeId="0" xr:uid="{844E39F9-C124-FF4C-8160-2FDF8D811E11}">
      <text>
        <r>
          <rPr>
            <b/>
            <sz val="10"/>
            <color rgb="FF000000"/>
            <rFont val="Tahoma"/>
            <family val="2"/>
          </rPr>
          <t>Microsoft Office User:</t>
        </r>
        <r>
          <rPr>
            <sz val="10"/>
            <color rgb="FF000000"/>
            <rFont val="Tahoma"/>
            <family val="2"/>
          </rPr>
          <t xml:space="preserve">
</t>
        </r>
        <r>
          <rPr>
            <sz val="10"/>
            <color rgb="FF000000"/>
            <rFont val="Calibri"/>
            <family val="2"/>
          </rPr>
          <t xml:space="preserve">This point estimate is sourced directly from the IHME projections. We sum the lower bound estimate of hospital admissions from the IHME raw data file. This estimate is as of May 26, 2020.
</t>
        </r>
      </text>
    </comment>
    <comment ref="E17" authorId="0" shapeId="0" xr:uid="{1237A163-0540-7C4A-A7AE-97C14152821E}">
      <text>
        <r>
          <rPr>
            <b/>
            <sz val="10"/>
            <color rgb="FF000000"/>
            <rFont val="Tahoma"/>
            <family val="2"/>
          </rPr>
          <t>Microsoft Office User:</t>
        </r>
        <r>
          <rPr>
            <sz val="10"/>
            <color rgb="FF000000"/>
            <rFont val="Tahoma"/>
            <family val="2"/>
          </rPr>
          <t xml:space="preserve">
</t>
        </r>
        <r>
          <rPr>
            <sz val="10"/>
            <color rgb="FF000000"/>
            <rFont val="Tahoma"/>
            <family val="2"/>
          </rPr>
          <t xml:space="preserve">This point estimate is sourced directly from the IHME projections. We sum the upper bound estimate of hospital admissions from the IHME raw data file. This estimate is as of May 26, 2020.
</t>
        </r>
      </text>
    </comment>
    <comment ref="B18" authorId="0" shapeId="0" xr:uid="{47ED555B-5EEF-5E4A-80BF-6C102FCCE9A7}">
      <text>
        <r>
          <rPr>
            <b/>
            <sz val="10"/>
            <color rgb="FF000000"/>
            <rFont val="Tahoma"/>
            <family val="2"/>
          </rPr>
          <t>Microsoft Office User:</t>
        </r>
        <r>
          <rPr>
            <sz val="10"/>
            <color rgb="FF000000"/>
            <rFont val="Tahoma"/>
            <family val="2"/>
          </rPr>
          <t xml:space="preserve">
</t>
        </r>
        <r>
          <rPr>
            <sz val="10"/>
            <color rgb="FF000000"/>
            <rFont val="Tahoma"/>
            <family val="2"/>
          </rPr>
          <t>The IHME study projects an ICU-to-hospitalization rato of 31.0 percent in the mean, so we apply that to the Imperial scenarios to estimate total demand for ICU beds in the U.S. See the "Hosp-Sym. Inf., ICU-Hosp Ratios" sheet for calculation of this ratio.</t>
        </r>
      </text>
    </comment>
    <comment ref="D18" authorId="0" shapeId="0" xr:uid="{F214729A-E2C3-DB4F-BFC8-8DDE96B4723A}">
      <text>
        <r>
          <rPr>
            <b/>
            <sz val="10"/>
            <color rgb="FF000000"/>
            <rFont val="Tahoma"/>
            <family val="2"/>
          </rPr>
          <t>Microsoft Office User:</t>
        </r>
        <r>
          <rPr>
            <sz val="10"/>
            <color rgb="FF000000"/>
            <rFont val="Tahoma"/>
            <family val="2"/>
          </rPr>
          <t xml:space="preserve">
</t>
        </r>
        <r>
          <rPr>
            <sz val="10"/>
            <color rgb="FF000000"/>
            <rFont val="Calibri"/>
            <family val="2"/>
          </rPr>
          <t xml:space="preserve">This point estimate is sourced directly from the IHME projections. We sum the lower bound estimate of ICU admissions from the IHME raw data file. This estimate is as of May 26, 2020.
</t>
        </r>
      </text>
    </comment>
    <comment ref="E18" authorId="0" shapeId="0" xr:uid="{0319AA33-74ED-EF4B-B269-343005BFD917}">
      <text>
        <r>
          <rPr>
            <b/>
            <sz val="10"/>
            <color rgb="FF000000"/>
            <rFont val="Tahoma"/>
            <family val="2"/>
          </rPr>
          <t>Microsoft Office User:</t>
        </r>
        <r>
          <rPr>
            <sz val="10"/>
            <color rgb="FF000000"/>
            <rFont val="Tahoma"/>
            <family val="2"/>
          </rPr>
          <t xml:space="preserve">
</t>
        </r>
        <r>
          <rPr>
            <sz val="10"/>
            <color rgb="FF000000"/>
            <rFont val="Tahoma"/>
            <family val="2"/>
          </rPr>
          <t xml:space="preserve">This point estimate is sourced directly from the IHME projections. We sum the upper bound estimate of ICU admissions from the IHME raw data file. This estimate is as of May 26, 2020.
</t>
        </r>
      </text>
    </comment>
    <comment ref="B20" authorId="0" shapeId="0" xr:uid="{851D0EB1-6D74-504C-B5E2-E6D045B09853}">
      <text>
        <r>
          <rPr>
            <b/>
            <sz val="10"/>
            <color rgb="FF000000"/>
            <rFont val="Tahoma"/>
            <family val="2"/>
          </rPr>
          <t>Microsoft Office User:</t>
        </r>
        <r>
          <rPr>
            <sz val="10"/>
            <color rgb="FF000000"/>
            <rFont val="Tahoma"/>
            <family val="2"/>
          </rPr>
          <t xml:space="preserve">
</t>
        </r>
        <r>
          <rPr>
            <sz val="10"/>
            <color rgb="FF000000"/>
            <rFont val="Calibri"/>
            <family val="2"/>
          </rPr>
          <t xml:space="preserve">We use Dasta and co-authors (2005) estimate that 36 percent of ICU patients will require MV during their ICU stay
</t>
        </r>
      </text>
    </comment>
    <comment ref="D24" authorId="0" shapeId="0" xr:uid="{73C6D390-CAE2-6C45-9C6B-9364F1BE17D8}">
      <text>
        <r>
          <rPr>
            <b/>
            <sz val="10"/>
            <color rgb="FF000000"/>
            <rFont val="Tahoma"/>
            <family val="2"/>
          </rPr>
          <t xml:space="preserve">Microsoft Office User:
</t>
        </r>
        <r>
          <rPr>
            <sz val="10"/>
            <color rgb="FF000000"/>
            <rFont val="Tahoma"/>
            <family val="2"/>
          </rPr>
          <t xml:space="preserve">Zhou F, Yu T, Du R, et al. 2020 find that nine out of 137 hospitalized Covid patients (~6.6 percent) who recovered developed ARDS.
</t>
        </r>
      </text>
    </comment>
    <comment ref="B25" authorId="0" shapeId="0" xr:uid="{FDAB31AE-245E-2E4F-AFA7-2DA20C544610}">
      <text>
        <r>
          <rPr>
            <b/>
            <sz val="10"/>
            <color rgb="FF000000"/>
            <rFont val="Tahoma"/>
            <family val="2"/>
          </rPr>
          <t>Microsoft Office User:</t>
        </r>
        <r>
          <rPr>
            <sz val="10"/>
            <color rgb="FF000000"/>
            <rFont val="Tahoma"/>
            <family val="2"/>
          </rPr>
          <t xml:space="preserve">
</t>
        </r>
        <r>
          <rPr>
            <sz val="10"/>
            <color rgb="FF000000"/>
            <rFont val="Tahoma"/>
            <family val="2"/>
          </rPr>
          <t>To produce an upper-bound of potential ARDS cases in the mitigation scenario, we subtract the upper-bound of potential hosptial admissions by the lower bound of projected deaths to estimate the number of hospitalized patients who recover from COVID-19 (9.4 million - 1.1 million).</t>
        </r>
      </text>
    </comment>
    <comment ref="C25" authorId="0" shapeId="0" xr:uid="{B8F71BE5-7E3E-764E-AC9F-0A756275C6AF}">
      <text>
        <r>
          <rPr>
            <b/>
            <sz val="10"/>
            <color rgb="FF000000"/>
            <rFont val="Tahoma"/>
            <family val="2"/>
          </rPr>
          <t>Microsoft Office User:</t>
        </r>
        <r>
          <rPr>
            <sz val="10"/>
            <color rgb="FF000000"/>
            <rFont val="Tahoma"/>
            <family val="2"/>
          </rPr>
          <t xml:space="preserve">
</t>
        </r>
        <r>
          <rPr>
            <sz val="10"/>
            <color rgb="FF000000"/>
            <rFont val="Tahoma"/>
            <family val="2"/>
          </rPr>
          <t xml:space="preserve">We subtract the lower bound of hospitalizations by the upper bound of deaths in the IHME forecast to estimate a lower bound on hospitalized COVID-19 patients who recover under suppression (440k - 174k)
</t>
        </r>
      </text>
    </comment>
    <comment ref="B26" authorId="0" shapeId="0" xr:uid="{00CA6DCA-F66E-3948-A7E6-885457EF6ADB}">
      <text>
        <r>
          <rPr>
            <b/>
            <sz val="10"/>
            <color rgb="FF000000"/>
            <rFont val="Tahoma"/>
            <family val="2"/>
          </rPr>
          <t>Microsoft Office User:</t>
        </r>
        <r>
          <rPr>
            <sz val="10"/>
            <color rgb="FF000000"/>
            <rFont val="Tahoma"/>
            <family val="2"/>
          </rPr>
          <t xml:space="preserve">
</t>
        </r>
        <r>
          <rPr>
            <sz val="10"/>
            <color rgb="FF000000"/>
            <rFont val="Calibri"/>
            <family val="2"/>
          </rPr>
          <t xml:space="preserve">To produce a lower-bound of potential ARDS cases in the mitigation scenario, we subtract the lower-bound of potential hospital admissions by the upper bound of projected deaths to estimate the number of hospitalized patients who recover from COVID-19 (3.0 million - 1.2 million).
</t>
        </r>
      </text>
    </comment>
    <comment ref="C26" authorId="0" shapeId="0" xr:uid="{5C99891E-98A1-814A-A291-552048F2E233}">
      <text>
        <r>
          <rPr>
            <b/>
            <sz val="10"/>
            <color rgb="FF000000"/>
            <rFont val="Tahoma"/>
            <family val="2"/>
          </rPr>
          <t>Microsoft Office User:</t>
        </r>
        <r>
          <rPr>
            <sz val="10"/>
            <color rgb="FF000000"/>
            <rFont val="Tahoma"/>
            <family val="2"/>
          </rPr>
          <t xml:space="preserve">
</t>
        </r>
        <r>
          <rPr>
            <sz val="10"/>
            <color rgb="FF000000"/>
            <rFont val="Tahoma"/>
            <family val="2"/>
          </rPr>
          <t>We subtract the upper bound of hospitalizations by the lower bound of deaths in the IHME forecast to estimate an upper bound on hospitalized COVID-19 patients who recover under suppression (710k - 116k)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7" authorId="0" shapeId="0" xr:uid="{6205FD6C-3BC2-A047-BC2F-539B9D37AB37}">
      <text>
        <r>
          <rPr>
            <b/>
            <sz val="10"/>
            <color rgb="FF000000"/>
            <rFont val="Tahoma"/>
            <family val="2"/>
          </rPr>
          <t>Microsoft Office User:</t>
        </r>
        <r>
          <rPr>
            <sz val="10"/>
            <color rgb="FF000000"/>
            <rFont val="Tahoma"/>
            <family val="2"/>
          </rPr>
          <t xml:space="preserve">
</t>
        </r>
        <r>
          <rPr>
            <sz val="10"/>
            <color rgb="FF000000"/>
            <rFont val="Tahoma"/>
            <family val="2"/>
          </rPr>
          <t xml:space="preserve">Broughel and Viscusi (forthcoming) estimate that 1 death is expected for every $108.5 million in lost economic output/national income (in 2019 dollars), or $111 million in 2020 dollars.
</t>
        </r>
        <r>
          <rPr>
            <sz val="10"/>
            <color rgb="FF000000"/>
            <rFont val="Tahoma"/>
            <family val="2"/>
          </rPr>
          <t xml:space="preserve">
</t>
        </r>
        <r>
          <rPr>
            <sz val="10"/>
            <color rgb="FF000000"/>
            <rFont val="Tahoma"/>
            <family val="2"/>
          </rPr>
          <t xml:space="preserve">Jan 2019 CPI: 252.6
</t>
        </r>
        <r>
          <rPr>
            <sz val="10"/>
            <color rgb="FF000000"/>
            <rFont val="Tahoma"/>
            <family val="2"/>
          </rPr>
          <t xml:space="preserve">Jan 2020 CPI: 258.8
</t>
        </r>
        <r>
          <rPr>
            <sz val="10"/>
            <color rgb="FF000000"/>
            <rFont val="Tahoma"/>
            <family val="2"/>
          </rPr>
          <t xml:space="preserve">
</t>
        </r>
        <r>
          <rPr>
            <sz val="10"/>
            <color rgb="FF000000"/>
            <rFont val="Tahoma"/>
            <family val="2"/>
          </rPr>
          <t>$108.5 m * 258.8 / 252.6 = $111 m (2020 dollars)</t>
        </r>
      </text>
    </comment>
    <comment ref="E7" authorId="0" shapeId="0" xr:uid="{E5C1947E-55E0-1F4E-AAA2-630CAC75A5FA}">
      <text>
        <r>
          <rPr>
            <b/>
            <sz val="10"/>
            <color rgb="FF000000"/>
            <rFont val="Tahoma"/>
            <family val="2"/>
          </rPr>
          <t xml:space="preserve">Microsoft Office User:
</t>
        </r>
        <r>
          <rPr>
            <sz val="10"/>
            <color rgb="FF000000"/>
            <rFont val="Tahoma"/>
            <family val="2"/>
          </rPr>
          <t xml:space="preserve">Broughel and Viscusi (forthcoming) estimate that 1 death is prevented when $108.5 million in losses to output or income is prevented (in 2019 dollars), which equals $111 million in 2020 dollars.
</t>
        </r>
        <r>
          <rPr>
            <sz val="10"/>
            <color rgb="FF000000"/>
            <rFont val="Tahoma"/>
            <family val="2"/>
          </rPr>
          <t xml:space="preserve">
</t>
        </r>
        <r>
          <rPr>
            <sz val="10"/>
            <color rgb="FF000000"/>
            <rFont val="Tahoma"/>
            <family val="2"/>
          </rPr>
          <t xml:space="preserve">All benefits (production value of life saved from COVID-19 death, reduced healthcare utilization costs, and costs/lost production from lung damage) are preventions of lost income, so the gross benefits of suppression save lives through the mortality risk and income channel described by Broughel and Viscusi (forthcoming). 
</t>
        </r>
        <r>
          <rPr>
            <sz val="10"/>
            <color rgb="FF000000"/>
            <rFont val="Tahoma"/>
            <family val="2"/>
          </rPr>
          <t xml:space="preserve">
</t>
        </r>
        <r>
          <rPr>
            <sz val="10"/>
            <color rgb="FF000000"/>
            <rFont val="Tahoma"/>
            <family val="2"/>
          </rPr>
          <t xml:space="preserve">Jan 2019 CPI: 252.6
</t>
        </r>
        <r>
          <rPr>
            <sz val="10"/>
            <color rgb="FF000000"/>
            <rFont val="Tahoma"/>
            <family val="2"/>
          </rPr>
          <t xml:space="preserve">Jan 2020 CPI: 258.8
</t>
        </r>
        <r>
          <rPr>
            <sz val="10"/>
            <color rgb="FF000000"/>
            <rFont val="Tahoma"/>
            <family val="2"/>
          </rPr>
          <t xml:space="preserve">
</t>
        </r>
        <r>
          <rPr>
            <sz val="10"/>
            <color rgb="FF000000"/>
            <rFont val="Tahoma"/>
            <family val="2"/>
          </rPr>
          <t xml:space="preserve">$108.5 m * 258.8 / 252.6 = $111 m (2020 dollars)
</t>
        </r>
      </text>
    </comment>
    <comment ref="A9" authorId="0" shapeId="0" xr:uid="{9278C5B4-7025-2346-A13A-B88FED7A1DE9}">
      <text>
        <r>
          <rPr>
            <b/>
            <sz val="10"/>
            <color rgb="FF000000"/>
            <rFont val="Tahoma"/>
            <family val="2"/>
          </rPr>
          <t>Microsoft Office User:</t>
        </r>
        <r>
          <rPr>
            <sz val="10"/>
            <color rgb="FF000000"/>
            <rFont val="Tahoma"/>
            <family val="2"/>
          </rPr>
          <t xml:space="preserve">
</t>
        </r>
        <r>
          <rPr>
            <sz val="10"/>
            <color rgb="FF000000"/>
            <rFont val="Tahoma"/>
            <family val="2"/>
          </rPr>
          <t xml:space="preserve">Countervailing Mortality Risk from Lost Income can be negative in the case that regulation is cost-saving (and thus life saving), which is possible when comparing the lower bound of lost economic output under suppression to the upper bound of gross benefits, which measure cost savings and prevented losses to output/income.
</t>
        </r>
      </text>
    </comment>
    <comment ref="A16" authorId="0" shapeId="0" xr:uid="{22FF6F91-8979-9944-A604-56B4496062A6}">
      <text>
        <r>
          <rPr>
            <b/>
            <sz val="10"/>
            <color rgb="FF000000"/>
            <rFont val="Tahoma"/>
            <family val="2"/>
          </rPr>
          <t>Microsoft Office User:</t>
        </r>
        <r>
          <rPr>
            <sz val="10"/>
            <color rgb="FF000000"/>
            <rFont val="Tahoma"/>
            <family val="2"/>
          </rPr>
          <t xml:space="preserve">
</t>
        </r>
        <r>
          <rPr>
            <sz val="10"/>
            <color rgb="FF000000"/>
            <rFont val="Tahoma"/>
            <family val="2"/>
          </rPr>
          <t xml:space="preserve">The upper bound of net reductions in symptomatic infections is computed by subtracting the upper bound of sym. inf. expected in the Imperial scenario by the lower bound of sym. infections in the IHME suppression scenario. 
</t>
        </r>
        <r>
          <rPr>
            <sz val="10"/>
            <color rgb="FF000000"/>
            <rFont val="Tahoma"/>
            <family val="2"/>
          </rPr>
          <t xml:space="preserve">
</t>
        </r>
        <r>
          <rPr>
            <sz val="10"/>
            <color rgb="FF000000"/>
            <rFont val="Tahoma"/>
            <family val="2"/>
          </rPr>
          <t xml:space="preserve">Upper bound of symptomatic infections (Imperial): Divide the upper bound estimate of deaths (1.2m) by the lower bound estimate of the IFR-S (0.7%) 
</t>
        </r>
        <r>
          <rPr>
            <sz val="10"/>
            <color rgb="FF000000"/>
            <rFont val="Tahoma"/>
            <family val="2"/>
          </rPr>
          <t xml:space="preserve">
</t>
        </r>
        <r>
          <rPr>
            <sz val="10"/>
            <color rgb="FF000000"/>
            <rFont val="Tahoma"/>
            <family val="2"/>
          </rPr>
          <t xml:space="preserve">Lower bound of symptomatic infections (IHME): Divide the lower bound estimate of deaths (116k) by the upper bound estimate of the IFR-S (2.0%)
</t>
        </r>
      </text>
    </comment>
    <comment ref="A17" authorId="0" shapeId="0" xr:uid="{60BB4A3F-2FFE-B84D-89D8-537615A4A645}">
      <text>
        <r>
          <rPr>
            <b/>
            <sz val="10"/>
            <color rgb="FF000000"/>
            <rFont val="Tahoma"/>
            <family val="2"/>
          </rPr>
          <t>Microsoft Office User:</t>
        </r>
        <r>
          <rPr>
            <sz val="10"/>
            <color rgb="FF000000"/>
            <rFont val="Tahoma"/>
            <family val="2"/>
          </rPr>
          <t xml:space="preserve">
</t>
        </r>
        <r>
          <rPr>
            <sz val="10"/>
            <color rgb="FF000000"/>
            <rFont val="Tahoma"/>
            <family val="2"/>
          </rPr>
          <t xml:space="preserve">The lower bound of net reductions in symptomatic infections is computed by subtracting the lower bound of sym. inf. expected in the Imperial scenario by the upper bound of sym. infections projected in the IHME suppression scenario. 
</t>
        </r>
        <r>
          <rPr>
            <sz val="10"/>
            <color rgb="FF000000"/>
            <rFont val="Tahoma"/>
            <family val="2"/>
          </rPr>
          <t xml:space="preserve">
</t>
        </r>
        <r>
          <rPr>
            <sz val="10"/>
            <color rgb="FF000000"/>
            <rFont val="Tahoma"/>
            <family val="2"/>
          </rPr>
          <t xml:space="preserve">Lower bound of symptomatic infections (Imperial): Divide the lower bound estimate of deaths (1.1m) by the upper bound estimate of the IFR-S (2.0%)
</t>
        </r>
        <r>
          <rPr>
            <sz val="10"/>
            <color rgb="FF000000"/>
            <rFont val="Tahoma"/>
            <family val="2"/>
          </rPr>
          <t xml:space="preserve">
</t>
        </r>
        <r>
          <rPr>
            <sz val="10"/>
            <color rgb="FF000000"/>
            <rFont val="Tahoma"/>
            <family val="2"/>
          </rPr>
          <t xml:space="preserve">Upper bound of </t>
        </r>
        <r>
          <rPr>
            <sz val="10"/>
            <color rgb="FF000000"/>
            <rFont val="Calibri"/>
            <family val="2"/>
            <scheme val="minor"/>
          </rPr>
          <t>symptomatic infections</t>
        </r>
        <r>
          <rPr>
            <sz val="10"/>
            <color rgb="FF000000"/>
            <rFont val="Tahoma"/>
            <family val="2"/>
          </rPr>
          <t xml:space="preserve"> (IHME): Divide the upper bound estimate of deaths (174k) by the lower bound estimate of the IFR-S (0.7%)
</t>
        </r>
      </text>
    </comment>
    <comment ref="A18" authorId="0" shapeId="0" xr:uid="{B99B8F81-C7D0-AB41-A582-E68C2C18461C}">
      <text>
        <r>
          <rPr>
            <b/>
            <sz val="10"/>
            <color rgb="FF000000"/>
            <rFont val="Tahoma"/>
            <family val="2"/>
          </rPr>
          <t>Microsoft Office User:</t>
        </r>
        <r>
          <rPr>
            <sz val="10"/>
            <color rgb="FF000000"/>
            <rFont val="Tahoma"/>
            <family val="2"/>
          </rPr>
          <t xml:space="preserve">
</t>
        </r>
        <r>
          <rPr>
            <sz val="10"/>
            <color rgb="FF000000"/>
            <rFont val="Tahoma"/>
            <family val="2"/>
          </rPr>
          <t>The upper bound of the net reduction in hospitalizations is estimated by sutracting the upper bound of hospitalizations in the Imperial scenario by the lower bound estimate in the IHME model.</t>
        </r>
      </text>
    </comment>
    <comment ref="B18" authorId="0" shapeId="0" xr:uid="{2C90C5EE-B3F0-F246-81A2-C2B73FA4B6A6}">
      <text>
        <r>
          <rPr>
            <b/>
            <sz val="10"/>
            <color rgb="FF000000"/>
            <rFont val="Tahoma"/>
            <family val="2"/>
          </rPr>
          <t>Microsoft Office User:</t>
        </r>
        <r>
          <rPr>
            <sz val="10"/>
            <color rgb="FF000000"/>
            <rFont val="Tahoma"/>
            <family val="2"/>
          </rPr>
          <t xml:space="preserve">
</t>
        </r>
        <r>
          <rPr>
            <sz val="10"/>
            <color rgb="FF000000"/>
            <rFont val="Calibri"/>
            <family val="2"/>
          </rPr>
          <t xml:space="preserve">We infer the share of cases that result in hospitalizations by dividing the mean hospitalizations projected from IHME by the mean estimate of symptomatic infections in the IHME scenario (Mean Deaths/Mean IFR-S). This gives us a reasonable estimate of the share of cases that will result in hospital admissions, about 5.5%. 
</t>
        </r>
        <r>
          <rPr>
            <sz val="10"/>
            <color rgb="FF000000"/>
            <rFont val="Calibri"/>
            <family val="2"/>
          </rPr>
          <t xml:space="preserve">
</t>
        </r>
        <r>
          <rPr>
            <sz val="10"/>
            <color rgb="FF000000"/>
            <rFont val="Calibri"/>
            <family val="2"/>
          </rPr>
          <t>See "Hosp-Sym. Inf., ICU-Hosp Ratios" sheet for detailed calculations.</t>
        </r>
      </text>
    </comment>
    <comment ref="C18" authorId="0" shapeId="0" xr:uid="{76480C52-7A13-5249-AF19-FD121EE9B8EE}">
      <text>
        <r>
          <rPr>
            <b/>
            <sz val="10"/>
            <color rgb="FF000000"/>
            <rFont val="Tahoma"/>
            <family val="2"/>
          </rPr>
          <t>Microsoft Office User:</t>
        </r>
        <r>
          <rPr>
            <sz val="10"/>
            <color rgb="FF000000"/>
            <rFont val="Tahoma"/>
            <family val="2"/>
          </rPr>
          <t xml:space="preserve">
</t>
        </r>
        <r>
          <rPr>
            <sz val="10"/>
            <color rgb="FF000000"/>
            <rFont val="Calibri"/>
            <family val="2"/>
          </rPr>
          <t xml:space="preserve">From the IHME projections, we take the sum of lower bound estimates of daily hospital admissions (column "admis_lower").
</t>
        </r>
      </text>
    </comment>
    <comment ref="C19" authorId="0" shapeId="0" xr:uid="{28708F06-1AFA-2D43-92F9-432654C9484D}">
      <text>
        <r>
          <rPr>
            <b/>
            <sz val="10"/>
            <color rgb="FF000000"/>
            <rFont val="Tahoma"/>
            <family val="2"/>
          </rPr>
          <t>Microsoft Office User:</t>
        </r>
        <r>
          <rPr>
            <sz val="10"/>
            <color rgb="FF000000"/>
            <rFont val="Tahoma"/>
            <family val="2"/>
          </rPr>
          <t xml:space="preserve">
</t>
        </r>
        <r>
          <rPr>
            <sz val="10"/>
            <color rgb="FF000000"/>
            <rFont val="Calibri"/>
            <family val="2"/>
          </rPr>
          <t xml:space="preserve">From the IHME projections, we take the sum of upper bound estimates of daily hospital admissions (column "admis_upper").
</t>
        </r>
      </text>
    </comment>
    <comment ref="B20" authorId="0" shapeId="0" xr:uid="{81247889-0625-9348-B0C4-E27A24E767CB}">
      <text>
        <r>
          <rPr>
            <b/>
            <sz val="10"/>
            <color rgb="FF000000"/>
            <rFont val="Tahoma"/>
            <family val="2"/>
          </rPr>
          <t>Microsoft Office User:</t>
        </r>
        <r>
          <rPr>
            <sz val="10"/>
            <color rgb="FF000000"/>
            <rFont val="Tahoma"/>
            <family val="2"/>
          </rPr>
          <t xml:space="preserve">
</t>
        </r>
        <r>
          <rPr>
            <sz val="10"/>
            <color rgb="FF000000"/>
            <rFont val="Calibri"/>
            <family val="2"/>
          </rPr>
          <t xml:space="preserve">We simply take the ratio of the mean ICU admissions divided by the mean estimate of hospital admissions, both sourced from IHME model, to project ICU admissions  in the Imperial scenario (31% of hospitalizations). See "Hosp-Sym. Inf., ICU-Hosp Ratios" sheet for detailed calculations.
</t>
        </r>
      </text>
    </comment>
    <comment ref="C20" authorId="0" shapeId="0" xr:uid="{188874BB-2018-0248-82B1-F7A1FEE0E2FF}">
      <text>
        <r>
          <rPr>
            <b/>
            <sz val="10"/>
            <color rgb="FF000000"/>
            <rFont val="Tahoma"/>
            <family val="2"/>
          </rPr>
          <t>Microsoft Office User:</t>
        </r>
        <r>
          <rPr>
            <sz val="10"/>
            <color rgb="FF000000"/>
            <rFont val="Tahoma"/>
            <family val="2"/>
          </rPr>
          <t xml:space="preserve">
</t>
        </r>
        <r>
          <rPr>
            <sz val="10"/>
            <color rgb="FF000000"/>
            <rFont val="Tahoma"/>
            <family val="2"/>
          </rPr>
          <t>From the IHME projections, we take the sum lower bound estimates of new ICU admissions by day (column "newICU_lower").</t>
        </r>
      </text>
    </comment>
    <comment ref="B22" authorId="0" shapeId="0" xr:uid="{C547F266-3010-824A-867A-6B8C098478F6}">
      <text>
        <r>
          <rPr>
            <b/>
            <sz val="10"/>
            <color rgb="FF000000"/>
            <rFont val="Tahoma"/>
            <family val="2"/>
          </rPr>
          <t>Microsoft Office User:</t>
        </r>
        <r>
          <rPr>
            <sz val="10"/>
            <color rgb="FF000000"/>
            <rFont val="Tahoma"/>
            <family val="2"/>
          </rPr>
          <t xml:space="preserve">
</t>
        </r>
        <r>
          <rPr>
            <sz val="10"/>
            <color rgb="FF000000"/>
            <rFont val="Calibri"/>
            <family val="2"/>
          </rPr>
          <t xml:space="preserve">Dasta et al (2005): Of ICU patients, approximately 36 percent required mechanical ventilation during their ICU stay. We use that percentage to split the estimated number of demanded ICU beds between those who will and will not require mechancial ventilation because costs vary significantly per ICU day between these groups
</t>
        </r>
      </text>
    </comment>
    <comment ref="C23" authorId="0" shapeId="0" xr:uid="{356F76D8-5960-B34F-B566-87772A9C5EC1}">
      <text>
        <r>
          <rPr>
            <b/>
            <sz val="10"/>
            <color rgb="FF000000"/>
            <rFont val="Tahoma"/>
            <family val="2"/>
          </rPr>
          <t>Microsoft Office User:</t>
        </r>
        <r>
          <rPr>
            <sz val="10"/>
            <color rgb="FF000000"/>
            <rFont val="Tahoma"/>
            <family val="2"/>
          </rPr>
          <t xml:space="preserve">
</t>
        </r>
        <r>
          <rPr>
            <sz val="10"/>
            <color rgb="FF000000"/>
            <rFont val="Calibri"/>
            <family val="2"/>
          </rPr>
          <t xml:space="preserve">From the IHME projections, we take the sum upper bound estimates of new ICU admissions by day (column "newICU_upper").
</t>
        </r>
      </text>
    </comment>
    <comment ref="D31" authorId="0" shapeId="0" xr:uid="{7A06E7B9-44BB-6840-A525-199C76F17D34}">
      <text>
        <r>
          <rPr>
            <b/>
            <sz val="10"/>
            <color rgb="FF000000"/>
            <rFont val="Tahoma"/>
            <family val="34"/>
          </rPr>
          <t>Microsoft Office User:</t>
        </r>
        <r>
          <rPr>
            <sz val="10"/>
            <color rgb="FF000000"/>
            <rFont val="Tahoma"/>
            <family val="34"/>
          </rPr>
          <t xml:space="preserve">
</t>
        </r>
        <r>
          <rPr>
            <sz val="10"/>
            <color rgb="FF000000"/>
            <rFont val="Tahoma"/>
            <family val="34"/>
          </rPr>
          <t>Zhou F, Yu T, Du R, et al. 2020 find that nine out of 137 hospitalized Covid patients (~6.6 percent) who recovered developed ARDS.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2" authorId="0" shapeId="0" xr:uid="{07F9223D-4BEE-4C4F-A839-87F8BAA3F3EF}">
      <text>
        <r>
          <rPr>
            <b/>
            <sz val="10"/>
            <color rgb="FF000000"/>
            <rFont val="Tahoma"/>
            <family val="34"/>
          </rPr>
          <t>Microsoft Office User:</t>
        </r>
        <r>
          <rPr>
            <sz val="10"/>
            <color rgb="FF000000"/>
            <rFont val="Tahoma"/>
            <family val="34"/>
          </rPr>
          <t xml:space="preserve">
</t>
        </r>
        <r>
          <rPr>
            <sz val="10"/>
            <color rgb="FF000000"/>
            <rFont val="Tahoma"/>
            <family val="34"/>
          </rPr>
          <t xml:space="preserve">Sourced from the U.S. Centers for Disease Control and Prevention, "Provisional Death Counts for Coronavirus Disease (COVID-19)
</t>
        </r>
        <r>
          <rPr>
            <sz val="10"/>
            <color rgb="FF000000"/>
            <rFont val="Tahoma"/>
            <family val="34"/>
          </rPr>
          <t xml:space="preserve">", Accessed May 27, 2020, Updated May 20, 2020. Available at: </t>
        </r>
        <r>
          <rPr>
            <sz val="10"/>
            <color rgb="FF000000"/>
            <rFont val="Tahoma"/>
            <family val="34"/>
          </rPr>
          <t xml:space="preserve">https://www.cdc.gov/nchs/nvss/vsrr/covid_weekly/index.htm
</t>
        </r>
        <r>
          <rPr>
            <sz val="10"/>
            <color rgb="FF000000"/>
            <rFont val="Tahoma"/>
            <family val="34"/>
          </rPr>
          <t xml:space="preserve">
</t>
        </r>
        <r>
          <rPr>
            <sz val="10"/>
            <color rgb="FF000000"/>
            <rFont val="Tahoma"/>
            <family val="34"/>
          </rPr>
          <t xml:space="preserve">Data includes COVID-19 deaths from week ending Feb 1 through the week ending May 16, 2020.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2" authorId="0" shapeId="0" xr:uid="{5865DD30-7ED0-1646-837E-648E519632C2}">
      <text>
        <r>
          <rPr>
            <b/>
            <sz val="10"/>
            <color rgb="FF000000"/>
            <rFont val="Tahoma"/>
            <family val="2"/>
          </rPr>
          <t>Microsoft Office User:</t>
        </r>
        <r>
          <rPr>
            <sz val="10"/>
            <color rgb="FF000000"/>
            <rFont val="Tahoma"/>
            <family val="2"/>
          </rPr>
          <t xml:space="preserve">
</t>
        </r>
        <r>
          <rPr>
            <sz val="10"/>
            <color rgb="FF000000"/>
            <rFont val="Tahoma"/>
            <family val="2"/>
          </rPr>
          <t xml:space="preserve">Population by age is sourced from U.S. Census Bureau, 2018 American Community Survey (ACS) 5-Year Estimates, Table </t>
        </r>
        <r>
          <rPr>
            <sz val="10"/>
            <color rgb="FF000000"/>
            <rFont val="Calibri"/>
            <family val="2"/>
            <scheme val="minor"/>
          </rPr>
          <t>S0101, "Age and Sex"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5" authorId="0" shapeId="0" xr:uid="{1AF5E00F-8AEA-C743-8FDD-7E016F6C15B6}">
      <text>
        <r>
          <rPr>
            <b/>
            <sz val="10"/>
            <color rgb="FF000000"/>
            <rFont val="Tahoma"/>
            <family val="2"/>
          </rPr>
          <t>Microsoft Office User:</t>
        </r>
        <r>
          <rPr>
            <sz val="10"/>
            <color rgb="FF000000"/>
            <rFont val="Tahoma"/>
            <family val="2"/>
          </rPr>
          <t xml:space="preserve">
</t>
        </r>
        <r>
          <rPr>
            <sz val="10"/>
            <color rgb="FF000000"/>
            <rFont val="Tahoma"/>
            <family val="2"/>
          </rPr>
          <t>On average, an ICU patient requiring ventilation stays in the ICU for 14 days and requires ventilation for almost 6 days. For cost estimation purposes, we use the estimated cost of the first and second days with ventilation and four additional days with ventilation (~4,000 each). The other eight days are standard ICU days, which, on average, cost about $3,000 per day.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1" authorId="0" shapeId="0" xr:uid="{65A2A57C-0281-C741-9D71-D689BEBF6B91}">
      <text>
        <r>
          <rPr>
            <b/>
            <sz val="10"/>
            <color rgb="FF000000"/>
            <rFont val="Tahoma"/>
            <family val="2"/>
          </rPr>
          <t>Microsoft Office User:</t>
        </r>
        <r>
          <rPr>
            <sz val="10"/>
            <color rgb="FF000000"/>
            <rFont val="Tahoma"/>
            <family val="2"/>
          </rPr>
          <t xml:space="preserve">
</t>
        </r>
        <r>
          <rPr>
            <sz val="10"/>
            <color rgb="FF000000"/>
            <rFont val="Tahoma"/>
            <family val="2"/>
          </rPr>
          <t>Number of people in states that enforced a legal requirement statewide for residents to stay at home. See "IHME State Policies 05.26" sheet.</t>
        </r>
      </text>
    </comment>
  </commentList>
</comments>
</file>

<file path=xl/sharedStrings.xml><?xml version="1.0" encoding="utf-8"?>
<sst xmlns="http://schemas.openxmlformats.org/spreadsheetml/2006/main" count="1117" uniqueCount="398">
  <si>
    <t>Age</t>
  </si>
  <si>
    <t>0 to 4</t>
  </si>
  <si>
    <t>5 to 9</t>
  </si>
  <si>
    <t>10 to 14</t>
  </si>
  <si>
    <t>15 to 19</t>
  </si>
  <si>
    <t>20 to 24</t>
  </si>
  <si>
    <t>25 to 29</t>
  </si>
  <si>
    <t>30 to 34</t>
  </si>
  <si>
    <t>35 to 39</t>
  </si>
  <si>
    <t>40 to 44</t>
  </si>
  <si>
    <t>45 to 49</t>
  </si>
  <si>
    <t>50 to 54</t>
  </si>
  <si>
    <t>55 to 59</t>
  </si>
  <si>
    <t>60 to 64</t>
  </si>
  <si>
    <t>65 to 69</t>
  </si>
  <si>
    <t>70 to 74</t>
  </si>
  <si>
    <t>75 to 79</t>
  </si>
  <si>
    <t>80 plus</t>
  </si>
  <si>
    <t>85 plus</t>
  </si>
  <si>
    <t>PV of Lifetime Total Production, 2007 USD, 5% DR</t>
  </si>
  <si>
    <t>PV of Lifetime Total Production, 2020 USD, 5% DR</t>
  </si>
  <si>
    <t>(inflation adjustment)</t>
  </si>
  <si>
    <t>(from Grose et al, 2009, Table 3)</t>
  </si>
  <si>
    <t>Total</t>
  </si>
  <si>
    <t>PV of Lifetime Total Production, 2020 USD, 5% DR, Average Annual Labor Productivity Growth</t>
  </si>
  <si>
    <t>Jan 2007 CPI</t>
  </si>
  <si>
    <t>Jan 2020 CPI</t>
  </si>
  <si>
    <t>Q4 2019 OPHNFB</t>
  </si>
  <si>
    <t>OPHNFB Growth, Annualized</t>
  </si>
  <si>
    <t>Q4 2006 OPHNFB</t>
  </si>
  <si>
    <t>(annualized labor productivity growth from Q4 2006 to Q4 2019, approx. 1.39%)</t>
  </si>
  <si>
    <t>CPI Inflator</t>
  </si>
  <si>
    <t>location_name</t>
  </si>
  <si>
    <t>allbed_mean</t>
  </si>
  <si>
    <t>allbed_lower</t>
  </si>
  <si>
    <t>allbed_upper</t>
  </si>
  <si>
    <t>ICUbed_mean</t>
  </si>
  <si>
    <t>ICUbed_lower</t>
  </si>
  <si>
    <t>ICUbed_upper</t>
  </si>
  <si>
    <t>InvVen_mean</t>
  </si>
  <si>
    <t>InvVen_lower</t>
  </si>
  <si>
    <t>InvVen_upper</t>
  </si>
  <si>
    <t>deaths_mean</t>
  </si>
  <si>
    <t>deaths_lower</t>
  </si>
  <si>
    <t>deaths_upper</t>
  </si>
  <si>
    <t>admis_mean</t>
  </si>
  <si>
    <t>admis_lower</t>
  </si>
  <si>
    <t>admis_upper</t>
  </si>
  <si>
    <t>newICU_mean</t>
  </si>
  <si>
    <t>newICU_lower</t>
  </si>
  <si>
    <t>newICU_upper</t>
  </si>
  <si>
    <t>totdea_mean</t>
  </si>
  <si>
    <t>totdea_lower</t>
  </si>
  <si>
    <t>totdea_upper</t>
  </si>
  <si>
    <t>bedover_mean</t>
  </si>
  <si>
    <t>bedover_lower</t>
  </si>
  <si>
    <t>bedover_upper</t>
  </si>
  <si>
    <t>icuover_mean</t>
  </si>
  <si>
    <t>icuover_lower</t>
  </si>
  <si>
    <t>icuover_upper</t>
  </si>
  <si>
    <t>United States of America</t>
  </si>
  <si>
    <t>Category</t>
  </si>
  <si>
    <t>Notes/Sources</t>
  </si>
  <si>
    <t>First-year costs</t>
  </si>
  <si>
    <t>Reduced Lifetime Productivity</t>
  </si>
  <si>
    <t>Lifetime Production</t>
  </si>
  <si>
    <t>30% Lifetime Production, weighted by hospitalization rate</t>
  </si>
  <si>
    <t>45 to 54</t>
  </si>
  <si>
    <t>55 to 64</t>
  </si>
  <si>
    <t>Total cost per ARDS patient</t>
  </si>
  <si>
    <t>Number of People, Imperial College targeted mitigation</t>
  </si>
  <si>
    <t>Number of people, IHME suppression projection</t>
  </si>
  <si>
    <t>Cost per person</t>
  </si>
  <si>
    <t>Net Benefit</t>
  </si>
  <si>
    <t>Cases</t>
  </si>
  <si>
    <t>Cost</t>
  </si>
  <si>
    <t>Hospitalization</t>
  </si>
  <si>
    <t>Jan 2013 CPI</t>
  </si>
  <si>
    <t>Net Reduction in People Impacted</t>
  </si>
  <si>
    <t>Net Benefit, Reduced Utilization, Low</t>
  </si>
  <si>
    <t>Net Benefit, Reduced Utilization, High</t>
  </si>
  <si>
    <t>usd_year</t>
  </si>
  <si>
    <t>Feb 2020 CPI</t>
  </si>
  <si>
    <t>CPIjan2020adj_Cost</t>
  </si>
  <si>
    <t>Jan 2002 CPI</t>
  </si>
  <si>
    <t>Average cost of pneumonia hospitalization. In 2013, pneumonia had aggregate costs of $9,501 million in U.S., and saw 961,000 total hospitalizations. Source: Torio and Moore, "National Inpatient Hospital Costs: The Most Expensive Conditions by Payer, 2013," HCUP Statistical Brief #204, May 2016</t>
  </si>
  <si>
    <t>ICU Stay, no ventilation</t>
  </si>
  <si>
    <t>In 2002 USD, first day ~ $6,700; Second day: ~$ 3,500; thereafter ~$ 3,000; Average ICU stay is ~8 days (among ICU patients not requiring ventilation); Source: Dasta et al (2005).</t>
  </si>
  <si>
    <t>ICU admissions and stay, with ventilation</t>
  </si>
  <si>
    <t>ICU admissions and stay, w/out ventilation</t>
  </si>
  <si>
    <t>ICU Stay, with ventilation</t>
  </si>
  <si>
    <t>Estimated Benefits of Reduced Healthcare Utilization</t>
  </si>
  <si>
    <t>Estimated Benefits of Reduced Permanent Lung Damage (ARDS)</t>
  </si>
  <si>
    <t>In 2002 USD, for patients requiring ventilation during ICU stay (~36 percent of ICU patients), first day cost ~$11,000; second day ~$5,000; thereafter $4,000 per ventilation day; average ICU stay is ~14 days; on average, ventilation is required ~6 days</t>
  </si>
  <si>
    <t>Estimated number of ARDS cases, Imperial College targeted mitigation</t>
  </si>
  <si>
    <t>Estimated number of ARDS cases, IHME suppression projection</t>
  </si>
  <si>
    <t>Aggregate Net Benefit Estimate</t>
  </si>
  <si>
    <t>Lower Bound</t>
  </si>
  <si>
    <t>Upper Bound</t>
  </si>
  <si>
    <t>14-day quarantine will result in two weeks of lost wages; multiply Jan 2020 average hourly earnings by (average hours worked annually by engaged person in 2017 divided by 26); Average hourly earnings: FRED CES0500000003; average annual work hours FRED AVHWPEUSA065NRUG</t>
  </si>
  <si>
    <t>Notes</t>
  </si>
  <si>
    <t>Jan 2014 CPI</t>
  </si>
  <si>
    <t>In first year for ARDS patients, median inpatient cost = $16,800 among the 55 percent of the cohort who required inpatient services; median outpatient cost = 6761 for the 88 percent of the ARDS cohort who sought outpatient services from PCP, etc. (sourced from Ruhl et al, 2017)</t>
  </si>
  <si>
    <t>Net Benefit, Reduced ARDS Lung Damage, Low</t>
  </si>
  <si>
    <t>Net Benefit, Reduced ARDS Lung Damage, High</t>
  </si>
  <si>
    <t>Scenario</t>
  </si>
  <si>
    <t>Suppression (IHME) estimate</t>
  </si>
  <si>
    <t>Net Effect</t>
  </si>
  <si>
    <t>Value of Life</t>
  </si>
  <si>
    <t>Reduced Healthcare Utilization</t>
  </si>
  <si>
    <t>Value of Benefit</t>
  </si>
  <si>
    <t>Mitigation (Imperial) estimate, low</t>
  </si>
  <si>
    <t>Mitigation (Imperial) estimate, high</t>
  </si>
  <si>
    <t>Suppression (IHME) estimate, low</t>
  </si>
  <si>
    <t>Suppression (IHME) estimate, high</t>
  </si>
  <si>
    <t>Net Effect, low</t>
  </si>
  <si>
    <t>Net Effect, high</t>
  </si>
  <si>
    <t>Net Benefit, low</t>
  </si>
  <si>
    <t>Net Benefit, High</t>
  </si>
  <si>
    <t>Hospitalizations</t>
  </si>
  <si>
    <t>ICU</t>
  </si>
  <si>
    <t>w/out MV</t>
  </si>
  <si>
    <t>with MV</t>
  </si>
  <si>
    <t>Reduced ARDS Lung Damage</t>
  </si>
  <si>
    <t>ARDS Cases, Mitigation (Imperial) estimate</t>
  </si>
  <si>
    <t>ARDS Cases, Suppression (IHME) estimate</t>
  </si>
  <si>
    <t>date</t>
  </si>
  <si>
    <t>Number of hospitalized patients who recover, Imperial College targeted mitigation</t>
  </si>
  <si>
    <t>Number of hospitalized patients who recover, IHME suppresion projection</t>
  </si>
  <si>
    <t>Mitigation (Imperial) Estimate</t>
  </si>
  <si>
    <t>Hospitalized Patients who Recover, Mitigation (Imperial) Estimate</t>
  </si>
  <si>
    <t>Hospitalized Patients who Recover, Suppression (IHME) Estimate</t>
  </si>
  <si>
    <t>Population</t>
  </si>
  <si>
    <t>80 to 84</t>
  </si>
  <si>
    <t>Adj. Population</t>
  </si>
  <si>
    <t>Expected Lifetime Production</t>
  </si>
  <si>
    <t>Production Value of Death Expected from Lost National Income</t>
  </si>
  <si>
    <t>Economic Cost (in billions)</t>
  </si>
  <si>
    <t>Note: Total U.S. Population by Age sourced from the U.S. Census Bureau, 2018 ACS 5-Year Estimates, Table S0101 "Age and Sex"</t>
  </si>
  <si>
    <t>Expected Production Value of COVID-19 Death</t>
  </si>
  <si>
    <t>Under 1</t>
  </si>
  <si>
    <t>1 to 4</t>
  </si>
  <si>
    <t>5 to 14</t>
  </si>
  <si>
    <t>15 to 24</t>
  </si>
  <si>
    <t>25 to 34</t>
  </si>
  <si>
    <t>35 to 44</t>
  </si>
  <si>
    <t>65 to 74</t>
  </si>
  <si>
    <t>75 to 84</t>
  </si>
  <si>
    <t>COVID-19 Deaths</t>
  </si>
  <si>
    <t>Adj COVID-19 Deaths</t>
  </si>
  <si>
    <t>Percent COVID-19 Deaths (CDC)</t>
  </si>
  <si>
    <t>Percent Population</t>
  </si>
  <si>
    <t>COVID-19 Deaths Prevented, Lower Bound</t>
  </si>
  <si>
    <t>COVID-19 Deaths Prevented, Upper Bound</t>
  </si>
  <si>
    <t>Number of Deaths, Imperial College targeted mitigation</t>
  </si>
  <si>
    <t>Number of deaths, IHME suppression projection</t>
  </si>
  <si>
    <t>Net Reduction in Deaths</t>
  </si>
  <si>
    <t>Production Value of Prevented COVID-19 Death</t>
  </si>
  <si>
    <t>Adj. Age</t>
  </si>
  <si>
    <t>Production Value of Death</t>
  </si>
  <si>
    <t>Net Benefit, Death Prevented, Low</t>
  </si>
  <si>
    <t>Net Benefit, Deaths Prevented, High</t>
  </si>
  <si>
    <t>Estimated Gross Benefits of Reduced COVID-19 Mortality</t>
  </si>
  <si>
    <t>Gross Mortality Benefit from Reduced COVID-19 Deaths</t>
  </si>
  <si>
    <t>Gross Mortality Benefit</t>
  </si>
  <si>
    <t>5 to 17</t>
  </si>
  <si>
    <t>18 to 49</t>
  </si>
  <si>
    <t>50 to 64</t>
  </si>
  <si>
    <t>65 plus</t>
  </si>
  <si>
    <t>COVID Associated Hospitalizations</t>
  </si>
  <si>
    <t>Percent COVID Associated Hospitalizations</t>
  </si>
  <si>
    <t>Lifetime total production sourced from Grosse et al, 2009.</t>
  </si>
  <si>
    <t>mobility_data_type</t>
  </si>
  <si>
    <t>mobility_composite</t>
  </si>
  <si>
    <t>total_tests_data_type</t>
  </si>
  <si>
    <t>total_tests</t>
  </si>
  <si>
    <t>confirmed_infections</t>
  </si>
  <si>
    <t>est_infections_mean</t>
  </si>
  <si>
    <t>est_infections_lower</t>
  </si>
  <si>
    <t>est_infections_upper</t>
  </si>
  <si>
    <t>Hospitalizations, Upper Bound</t>
  </si>
  <si>
    <t>Hospitalizations, Lower Bound</t>
  </si>
  <si>
    <t>ICU admissions and stays, Upper Bound</t>
  </si>
  <si>
    <t>ICU admissions and stays, Lower bound</t>
  </si>
  <si>
    <t>ARDS Cases, Upper Bound</t>
  </si>
  <si>
    <t>ARDS Cases, Lower Bound</t>
  </si>
  <si>
    <t>IHME Projected Deaths, Mean</t>
  </si>
  <si>
    <t>IHME Projected Hospitalizations, Mean</t>
  </si>
  <si>
    <t>IHME Projected ICU admissions, Mean</t>
  </si>
  <si>
    <t>ICU-Hospitalization Ratio</t>
  </si>
  <si>
    <t>Gross Benefits</t>
  </si>
  <si>
    <t>Countervailing Mortality Risk from Lost Income, Suppression Under IHME Forecast</t>
  </si>
  <si>
    <t>Expected Lives Saved, Cost Savings</t>
  </si>
  <si>
    <t>Expected Deaths, Lost Income</t>
  </si>
  <si>
    <t>Production Value of Life</t>
  </si>
  <si>
    <t>Gross Benefits (in billions)</t>
  </si>
  <si>
    <t>Net Mortality</t>
  </si>
  <si>
    <t>Net Mortality Effect, Lost Income, Upper Bound</t>
  </si>
  <si>
    <t>Net Mortality Effect, Lost Income, Lower Bound</t>
  </si>
  <si>
    <t>Gross Mortality Cost, Lost Income</t>
  </si>
  <si>
    <t>Net Mortality Effect</t>
  </si>
  <si>
    <t>COVID-Associated Hospitalizations Number (data downloaded on 5/27/2020)</t>
  </si>
  <si>
    <t>YEAR</t>
  </si>
  <si>
    <t>WEEK_NUMBER</t>
  </si>
  <si>
    <t>0-4 YR</t>
  </si>
  <si>
    <t>5-17 YR</t>
  </si>
  <si>
    <t>18-49 YR</t>
  </si>
  <si>
    <t>50-64 YR</t>
  </si>
  <si>
    <t>65+ YR</t>
  </si>
  <si>
    <t>2020-10</t>
  </si>
  <si>
    <t>2020-11</t>
  </si>
  <si>
    <t>2020-12</t>
  </si>
  <si>
    <t>2020-13</t>
  </si>
  <si>
    <t>2020-14</t>
  </si>
  <si>
    <t>2020-15</t>
  </si>
  <si>
    <t>2020-16</t>
  </si>
  <si>
    <t>2020-17</t>
  </si>
  <si>
    <t>2020-18</t>
  </si>
  <si>
    <t>2020-19</t>
  </si>
  <si>
    <t>2020-20</t>
  </si>
  <si>
    <t>WEEK_DATE</t>
  </si>
  <si>
    <t>Data for eleven week  period from week ending March 7, 2020 to week ending May 16, 2020; Source: "COVID-NET: COVID-19-Associated Hospitalization Surveillance Network," U.S. Centers for Disease Control and Preventation. Accessed May 27, 2020. https://gis.cdc.gov/grasp/COVIDNet/COVID19_5.html. See also https://www.cdc.gov/mmwr/volumes/69/wr/pdfs/mm6915e3-H.pdf.</t>
  </si>
  <si>
    <t>deaths_mean_smoothed</t>
  </si>
  <si>
    <t>deaths_lower_smoothed</t>
  </si>
  <si>
    <t>deaths_upper_smoothed</t>
  </si>
  <si>
    <t>totdea_mean_smoothed</t>
  </si>
  <si>
    <t>totdea_lower_smoothed</t>
  </si>
  <si>
    <t>totdea_upper_smoothed</t>
  </si>
  <si>
    <t>observed</t>
  </si>
  <si>
    <t>projected</t>
  </si>
  <si>
    <t>peak_bed_day_mean</t>
  </si>
  <si>
    <t>peak_bed_day_lower</t>
  </si>
  <si>
    <t>peak_bed_day_upper</t>
  </si>
  <si>
    <t>peak_icu_bed_day_mean</t>
  </si>
  <si>
    <t>peak_icu_bed_day_lower</t>
  </si>
  <si>
    <t>peak_icu_bed_day_upper</t>
  </si>
  <si>
    <t>peak_vent_day_mean</t>
  </si>
  <si>
    <t>peak_vent_day_lower</t>
  </si>
  <si>
    <t>peak_vent_day_upper</t>
  </si>
  <si>
    <t>all_bed_capacity</t>
  </si>
  <si>
    <t>icu_bed_capacity</t>
  </si>
  <si>
    <t>all_bed_usage</t>
  </si>
  <si>
    <t>icu_bed_usage</t>
  </si>
  <si>
    <t>available_all_nbr</t>
  </si>
  <si>
    <t>available_icu_nbr</t>
  </si>
  <si>
    <t>travel_limit_start_date</t>
  </si>
  <si>
    <t>travel_limit_end_date</t>
  </si>
  <si>
    <t>stay_home_start_date</t>
  </si>
  <si>
    <t>stay_home_end_date</t>
  </si>
  <si>
    <t>educational_fac_start_date</t>
  </si>
  <si>
    <t>educational_fac_end_date</t>
  </si>
  <si>
    <t>any_gathering_restrict_start_date</t>
  </si>
  <si>
    <t>any_gathering_restrict_end_date</t>
  </si>
  <si>
    <t>any_business_start_date</t>
  </si>
  <si>
    <t>any_business_end_date</t>
  </si>
  <si>
    <t>all_non-ess_business_start_date</t>
  </si>
  <si>
    <t>all_non-ess_business_end_date</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</si>
  <si>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</si>
  <si>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</si>
  <si>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</si>
  <si>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</si>
  <si>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</si>
  <si>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</si>
  <si>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</si>
  <si>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</si>
  <si>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</si>
  <si>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</si>
  <si>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</si>
  <si>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</si>
  <si>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</si>
  <si>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</si>
  <si>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</si>
  <si>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</si>
  <si>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</si>
  <si>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</si>
  <si>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</si>
  <si>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</si>
  <si>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</si>
  <si>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</si>
  <si>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</si>
  <si>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</si>
  <si>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</si>
  <si>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</si>
  <si>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</si>
  <si>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</si>
  <si>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</si>
  <si>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</si>
  <si>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</si>
  <si>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</si>
  <si>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</si>
  <si>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</si>
  <si>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</si>
  <si>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</si>
  <si>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</si>
  <si>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</si>
  <si>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</si>
  <si>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</si>
  <si>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</si>
  <si>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</si>
  <si>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</si>
  <si>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</si>
  <si>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</si>
  <si>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</si>
  <si>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</si>
  <si>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</si>
  <si>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</si>
  <si>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</si>
  <si>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</si>
  <si>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Aggregate Total Benefit Estimate</t>
  </si>
  <si>
    <t>Symptomatic Infections, Upper Bound</t>
  </si>
  <si>
    <t>Symptomatic Infections, Lower Bound</t>
  </si>
  <si>
    <t>Infection Fatality Rate of COVID-19</t>
  </si>
  <si>
    <t>Paper</t>
  </si>
  <si>
    <t>Mean</t>
  </si>
  <si>
    <t>Russell et al. (2020)</t>
  </si>
  <si>
    <t>Asymptomatic Infections as Share of Total Infections</t>
  </si>
  <si>
    <t>Mizumoto et al. (2020)</t>
  </si>
  <si>
    <t>CDC Pandemic Planning Report (2020)</t>
  </si>
  <si>
    <t>Source</t>
  </si>
  <si>
    <r>
      <t xml:space="preserve">Estimated IFR for mainland China given age-adjusted IFR for passengers of </t>
    </r>
    <r>
      <rPr>
        <i/>
        <sz val="12"/>
        <color theme="1"/>
        <rFont val="Calibri"/>
        <family val="2"/>
        <scheme val="minor"/>
      </rPr>
      <t>Diamond Princess</t>
    </r>
    <r>
      <rPr>
        <sz val="12"/>
        <color theme="1"/>
        <rFont val="Calibri"/>
        <family val="2"/>
        <scheme val="minor"/>
      </rPr>
      <t>.</t>
    </r>
  </si>
  <si>
    <r>
      <t xml:space="preserve">Estimated IFR for passengers aboard the </t>
    </r>
    <r>
      <rPr>
        <i/>
        <sz val="12"/>
        <color theme="1"/>
        <rFont val="Calibri"/>
        <family val="2"/>
        <scheme val="minor"/>
      </rPr>
      <t>Diamond Princess</t>
    </r>
    <r>
      <rPr>
        <sz val="12"/>
        <color theme="1"/>
        <rFont val="Calibri"/>
        <family val="2"/>
        <scheme val="minor"/>
      </rPr>
      <t>.</t>
    </r>
  </si>
  <si>
    <t>Share of Infections that are Asymptomatic</t>
  </si>
  <si>
    <t>Hospitalization-Symptomatic Infection Ratio</t>
  </si>
  <si>
    <t>Implied Symptomatic Infection Fatality Rate (IFR-S)</t>
  </si>
  <si>
    <t>State</t>
  </si>
  <si>
    <t>Popln</t>
  </si>
  <si>
    <t>Popln_stayhome</t>
  </si>
  <si>
    <t>Sources: State policies sourced from IHME; state populations sourced from U.S. Census Bureau, 2018 ACS 5-Year Estimates, Table S0101 "Age and Sex"</t>
  </si>
  <si>
    <t>Percent_popln</t>
  </si>
  <si>
    <t>gdp, 2019Q4</t>
  </si>
  <si>
    <t>gdp_percent</t>
  </si>
  <si>
    <t>Start_SH</t>
  </si>
  <si>
    <t>Start_NEB</t>
  </si>
  <si>
    <t>End_SH</t>
  </si>
  <si>
    <t>End_NEB</t>
  </si>
  <si>
    <t>Start_AND</t>
  </si>
  <si>
    <t>End_AND</t>
  </si>
  <si>
    <t>Days_AND</t>
  </si>
  <si>
    <t>gdpWA_AND</t>
  </si>
  <si>
    <t>Start_OR</t>
  </si>
  <si>
    <t>End_OR</t>
  </si>
  <si>
    <t>Days_OR</t>
  </si>
  <si>
    <t>gdpWA_OR</t>
  </si>
  <si>
    <t>AL</t>
  </si>
  <si>
    <t>AK</t>
  </si>
  <si>
    <t>AZ</t>
  </si>
  <si>
    <t xml:space="preserve"> </t>
  </si>
  <si>
    <t>AR</t>
  </si>
  <si>
    <t>CA</t>
  </si>
  <si>
    <t>CO</t>
  </si>
  <si>
    <t>CT</t>
  </si>
  <si>
    <t>DE</t>
  </si>
  <si>
    <t>DC</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</si>
  <si>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</si>
  <si>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</si>
  <si>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</si>
  <si>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</si>
  <si>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</si>
  <si>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</si>
  <si>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</si>
  <si>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</si>
  <si>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</si>
  <si>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</si>
  <si>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</si>
  <si>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</si>
  <si>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</si>
  <si>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</si>
  <si>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</si>
  <si>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</si>
  <si>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</si>
  <si>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</si>
  <si>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</si>
  <si>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</si>
  <si>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</si>
  <si>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</si>
  <si>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</si>
  <si>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</si>
  <si>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</si>
  <si>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</si>
  <si>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</si>
  <si>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</si>
  <si>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</si>
  <si>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</si>
  <si>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</si>
  <si>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</si>
  <si>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</si>
  <si>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</si>
  <si>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</si>
  <si>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</si>
  <si>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</si>
  <si>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</si>
  <si>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</si>
  <si>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</si>
  <si>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</si>
  <si>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</si>
  <si>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Symptomatic Infections</t>
  </si>
  <si>
    <t>Mean IFR-S, authors' estimate</t>
  </si>
  <si>
    <t>Symptomatic Infections, Mean Deaths/Mean IFR-S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</si>
</sst>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6" formatCode="&quot;$&quot;#,##0_);[Red]\(&quot;$&quot;#,##0\)"/>
    <numFmt numFmtId="164" formatCode="0.000"/>
    <numFmt numFmtId="165" formatCode="&quot;$&quot;#,##0"/>
    <numFmt numFmtId="166" formatCode="0.0000"/>
    <numFmt numFmtId="167" formatCode="&quot;$&quot;#,##0.00"/>
    <numFmt numFmtId="168" formatCode="0.0"/>
    <numFmt numFmtId="169" formatCode="0.0%"/>
    <numFmt numFmtId="170" formatCode="[$-409]d\-mmm;@"/>
    <numFmt numFmtId="171" formatCode="m/d;@"/>
  </numFmts>
  <fonts count="11" x14ac:knownFonts="1">
    <font>
      <sz val="12"/>
      <color theme="1"/>
      <name val="Calibri"/>
      <family val="2"/>
      <scheme val="minor"/>
    </font>
    <font>
      <b/>
      <sz val="12"/>
      <color theme="1"/>
      <name val="Calibri"/>
      <family val="2"/>
      <scheme val="minor"/>
    </font>
    <font>
      <sz val="10"/>
      <color rgb="FF000000"/>
      <name val="Tahoma"/>
      <family val="2"/>
    </font>
    <font>
      <b/>
      <sz val="10"/>
      <color rgb="FF000000"/>
      <name val="Tahoma"/>
      <family val="2"/>
    </font>
    <font>
      <b/>
      <sz val="16"/>
      <color theme="1"/>
      <name val="Calibri"/>
      <family val="2"/>
      <scheme val="minor"/>
    </font>
    <font>
      <sz val="10"/>
      <color rgb="FF000000"/>
      <name val="Calibri"/>
      <family val="2"/>
    </font>
    <font>
      <sz val="12"/>
      <color rgb="FF000000"/>
      <name val="Calibri"/>
      <family val="2"/>
      <scheme val="minor"/>
    </font>
    <font>
      <sz val="10"/>
      <color rgb="FF000000"/>
      <name val="Calibri"/>
      <family val="2"/>
      <scheme val="minor"/>
    </font>
    <font>
      <sz val="10"/>
      <color rgb="FF000000"/>
      <name val="Tahoma"/>
      <family val="34"/>
    </font>
    <font>
      <b/>
      <sz val="10"/>
      <color rgb="FF000000"/>
      <name val="Tahoma"/>
      <family val="34"/>
    </font>
    <font>
      <i/>
      <sz val="12"/>
      <color theme="1"/>
      <name val="Calibri"/>
      <family val="2"/>
      <scheme val="minor"/>
    </font>
  </fonts>
  <fills count="3">
    <fill>
      <patternFill patternType="none"/>
    </fill>
    <fill>
      <patternFill patternType="gray125"/>
    </fill>
    <fill>
      <patternFill patternType="solid">
        <fgColor theme="2"/>
        <bgColor indexed="64"/>
      </patternFill>
    </fill>
  </fills>
  <borders count="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57">
    <xf numFmtId="0" fontId="0" fillId="0" borderId="0" xfId="0"/>
    <xf numFmtId="3" fontId="0" fillId="0" borderId="0" xfId="0" applyNumberFormat="1"/>
    <xf numFmtId="164" fontId="0" fillId="0" borderId="0" xfId="0" applyNumberFormat="1"/>
    <xf numFmtId="0" fontId="0" fillId="0" borderId="0" xfId="0" applyAlignment="1">
      <alignment horizontal="right"/>
    </xf>
    <xf numFmtId="38" fontId="0" fillId="0" borderId="0" xfId="0" applyNumberFormat="1"/>
    <xf numFmtId="165" fontId="0" fillId="0" borderId="0" xfId="0" applyNumberFormat="1"/>
    <xf numFmtId="0" fontId="0" fillId="0" borderId="0" xfId="0" applyAlignment="1">
      <alignment wrapText="1"/>
    </xf>
    <xf numFmtId="165" fontId="1" fillId="0" borderId="0" xfId="0" applyNumberFormat="1" applyFont="1"/>
    <xf numFmtId="166" fontId="0" fillId="0" borderId="0" xfId="0" applyNumberFormat="1"/>
    <xf numFmtId="2" fontId="0" fillId="0" borderId="0" xfId="0" applyNumberFormat="1"/>
    <xf numFmtId="14" fontId="0" fillId="0" borderId="0" xfId="0" applyNumberFormat="1"/>
    <xf numFmtId="0" fontId="1" fillId="0" borderId="0" xfId="0" applyFont="1"/>
    <xf numFmtId="0" fontId="0" fillId="0" borderId="0" xfId="0" applyFont="1" applyAlignment="1">
      <alignment wrapText="1"/>
    </xf>
    <xf numFmtId="0" fontId="0" fillId="0" borderId="0" xfId="0" applyFont="1"/>
    <xf numFmtId="167" fontId="0" fillId="0" borderId="0" xfId="0" applyNumberFormat="1"/>
    <xf numFmtId="0" fontId="0" fillId="0" borderId="0" xfId="0" applyNumberFormat="1" applyFill="1"/>
    <xf numFmtId="0" fontId="0" fillId="0" borderId="0" xfId="0" applyFill="1"/>
    <xf numFmtId="0" fontId="1" fillId="0" borderId="0" xfId="0" applyFont="1" applyAlignment="1">
      <alignment wrapText="1"/>
    </xf>
    <xf numFmtId="0" fontId="4" fillId="2" borderId="1" xfId="0" applyFont="1" applyFill="1" applyBorder="1"/>
    <xf numFmtId="165" fontId="4" fillId="2" borderId="4" xfId="0" applyNumberFormat="1" applyFont="1" applyFill="1" applyBorder="1"/>
    <xf numFmtId="0" fontId="4" fillId="2" borderId="3" xfId="0" applyFont="1" applyFill="1" applyBorder="1" applyAlignment="1">
      <alignment wrapText="1"/>
    </xf>
    <xf numFmtId="0" fontId="0" fillId="2" borderId="2" xfId="0" applyFill="1" applyBorder="1"/>
    <xf numFmtId="0" fontId="4" fillId="2" borderId="5" xfId="0" applyFont="1" applyFill="1" applyBorder="1" applyAlignment="1">
      <alignment wrapText="1"/>
    </xf>
    <xf numFmtId="165" fontId="4" fillId="2" borderId="6" xfId="0" applyNumberFormat="1" applyFont="1" applyFill="1" applyBorder="1"/>
    <xf numFmtId="0" fontId="0" fillId="0" borderId="0" xfId="0" applyFont="1" applyAlignment="1">
      <alignment horizontal="left" wrapText="1" indent="1"/>
    </xf>
    <xf numFmtId="0" fontId="6" fillId="0" borderId="0" xfId="0" applyFont="1" applyAlignment="1">
      <alignment wrapText="1"/>
    </xf>
    <xf numFmtId="168" fontId="0" fillId="0" borderId="0" xfId="0" applyNumberFormat="1"/>
    <xf numFmtId="0" fontId="0" fillId="0" borderId="0" xfId="0" applyAlignment="1">
      <alignment horizontal="left" indent="1"/>
    </xf>
    <xf numFmtId="3" fontId="0" fillId="0" borderId="0" xfId="0" applyNumberFormat="1" applyFill="1"/>
    <xf numFmtId="16" fontId="0" fillId="0" borderId="0" xfId="0" applyNumberFormat="1"/>
    <xf numFmtId="0" fontId="6" fillId="0" borderId="0" xfId="0" applyFont="1"/>
    <xf numFmtId="169" fontId="0" fillId="0" borderId="0" xfId="0" applyNumberFormat="1"/>
    <xf numFmtId="6" fontId="0" fillId="0" borderId="0" xfId="0" quotePrefix="1" applyNumberFormat="1"/>
    <xf numFmtId="6" fontId="0" fillId="0" borderId="0" xfId="0" applyNumberFormat="1"/>
    <xf numFmtId="0" fontId="4" fillId="0" borderId="0" xfId="0" applyFont="1" applyFill="1" applyBorder="1"/>
    <xf numFmtId="0" fontId="0" fillId="0" borderId="0" xfId="0" applyFill="1" applyBorder="1"/>
    <xf numFmtId="0" fontId="4" fillId="0" borderId="0" xfId="0" applyFont="1" applyFill="1" applyBorder="1" applyAlignment="1">
      <alignment wrapText="1"/>
    </xf>
    <xf numFmtId="165" fontId="4" fillId="0" borderId="0" xfId="0" applyNumberFormat="1" applyFont="1" applyFill="1" applyBorder="1"/>
    <xf numFmtId="6" fontId="0" fillId="0" borderId="0" xfId="0" applyNumberFormat="1" applyFont="1"/>
    <xf numFmtId="165" fontId="0" fillId="0" borderId="0" xfId="0" applyNumberFormat="1" applyFont="1"/>
    <xf numFmtId="169" fontId="1" fillId="0" borderId="0" xfId="0" applyNumberFormat="1" applyFont="1"/>
    <xf numFmtId="0" fontId="1" fillId="0" borderId="0" xfId="0" applyFont="1" applyFill="1"/>
    <xf numFmtId="165" fontId="0" fillId="0" borderId="0" xfId="0" applyNumberFormat="1" applyFill="1"/>
    <xf numFmtId="9" fontId="1" fillId="0" borderId="0" xfId="0" applyNumberFormat="1" applyFont="1"/>
    <xf numFmtId="0" fontId="0" fillId="0" borderId="0" xfId="0" applyFont="1" applyBorder="1" applyAlignment="1">
      <alignment wrapText="1"/>
    </xf>
    <xf numFmtId="0" fontId="0" fillId="0" borderId="0" xfId="0" applyFont="1" applyAlignment="1"/>
    <xf numFmtId="0" fontId="0" fillId="0" borderId="0" xfId="0" applyFont="1" applyFill="1" applyBorder="1" applyAlignment="1">
      <alignment wrapText="1"/>
    </xf>
    <xf numFmtId="2"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6" fillId="0" borderId="0" xfId="0" applyFont="1" applyBorder="1" applyAlignment="1">
      <alignment vertical="center" wrapText="1"/>
    </xf>
    <xf numFmtId="169" fontId="0" fillId="0" borderId="0" xfId="0" applyNumberFormat="1" applyFont="1"/>
    <xf numFmtId="1" fontId="0" fillId="0" borderId="0" xfId="0" applyNumberFormat="1"/>
    <xf numFmtId="0" fontId="6" fillId="0" borderId="0" xfId="0" applyFont="1" applyFill="1" applyBorder="1" applyAlignment="1">
      <alignment vertical="center" wrapText="1"/>
    </xf>
    <xf numFmtId="170" fontId="0" fillId="0" borderId="0" xfId="0" applyNumberFormat="1" applyFont="1" applyBorder="1"/>
    <xf numFmtId="5" fontId="0" fillId="0" borderId="0" xfId="0" applyNumberFormat="1"/>
    <xf numFmtId="171" fontId="0" fillId="0" borderId="0" xfId="0" applyNumberFormat="1"/>
    <xf numFmtId="171" fontId="0" fillId="0" borderId="0" xfId="0" applyNumberFormat="1" applyFont="1" applyBorder="1" applyAlignment="1">
      <alignment horizontal="righ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46D48-A408-1C47-811C-E9CD1F9A2C24}">
  <sheetPr>
    <pageSetUpPr fitToPage="1"/>
  </sheetPr>
  <dimension ref="A1:K42"/>
  <sheetViews>
    <sheetView tabSelected="1" zoomScaleNormal="100" workbookViewId="0">
      <selection activeCell="F9" sqref="F9"/>
    </sheetView>
  </sheetViews>
  <sheetFormatPr baseColWidth="10" defaultRowHeight="16" x14ac:dyDescent="0.2"/>
  <cols>
    <col min="1" max="1" width="55.6640625" customWidth="1"/>
    <col min="2" max="2" width="30.6640625" bestFit="1" customWidth="1"/>
    <col min="3" max="3" width="31.1640625" bestFit="1" customWidth="1"/>
    <col min="4" max="4" width="29.6640625" bestFit="1" customWidth="1"/>
    <col min="5" max="5" width="30.1640625" bestFit="1" customWidth="1"/>
    <col min="6" max="6" width="20.6640625" bestFit="1" customWidth="1"/>
    <col min="7" max="7" width="20.83203125" bestFit="1" customWidth="1"/>
    <col min="8" max="8" width="18.1640625" bestFit="1" customWidth="1"/>
    <col min="9" max="9" width="15.6640625" bestFit="1" customWidth="1"/>
    <col min="10" max="10" width="15.5" bestFit="1" customWidth="1"/>
    <col min="11" max="11" width="15.6640625" bestFit="1" customWidth="1"/>
  </cols>
  <sheetData>
    <row r="1" spans="1:11" x14ac:dyDescent="0.2">
      <c r="A1" s="11" t="s">
        <v>162</v>
      </c>
    </row>
    <row r="2" spans="1:11" x14ac:dyDescent="0.2">
      <c r="A2" s="11" t="s">
        <v>61</v>
      </c>
      <c r="B2" s="11" t="s">
        <v>129</v>
      </c>
      <c r="C2" s="11" t="s">
        <v>106</v>
      </c>
      <c r="D2" s="11" t="s">
        <v>107</v>
      </c>
      <c r="E2" s="11" t="s">
        <v>108</v>
      </c>
      <c r="F2" s="11" t="s">
        <v>164</v>
      </c>
    </row>
    <row r="3" spans="1:11" x14ac:dyDescent="0.2">
      <c r="A3" t="s">
        <v>153</v>
      </c>
      <c r="B3" s="1">
        <v>1200000</v>
      </c>
      <c r="C3" s="1">
        <v>116000</v>
      </c>
      <c r="D3" s="1">
        <v>1100000</v>
      </c>
      <c r="E3" s="5">
        <v>321000</v>
      </c>
      <c r="F3" s="39">
        <v>353000000000</v>
      </c>
    </row>
    <row r="4" spans="1:11" x14ac:dyDescent="0.2">
      <c r="A4" t="s">
        <v>152</v>
      </c>
      <c r="B4" s="1">
        <v>1100000</v>
      </c>
      <c r="C4" s="1">
        <v>174000</v>
      </c>
      <c r="D4" s="1">
        <v>930000</v>
      </c>
      <c r="E4" s="5">
        <v>321000</v>
      </c>
      <c r="F4" s="39">
        <v>299000000000</v>
      </c>
    </row>
    <row r="5" spans="1:11" x14ac:dyDescent="0.2">
      <c r="B5" s="1"/>
      <c r="C5" s="1"/>
      <c r="D5" s="1"/>
      <c r="E5" s="5"/>
      <c r="F5" s="7"/>
    </row>
    <row r="6" spans="1:11" x14ac:dyDescent="0.2">
      <c r="A6" s="41" t="s">
        <v>191</v>
      </c>
      <c r="B6" s="16"/>
      <c r="F6" s="7"/>
    </row>
    <row r="7" spans="1:11" ht="36" customHeight="1" x14ac:dyDescent="0.2">
      <c r="A7" s="11" t="s">
        <v>61</v>
      </c>
      <c r="B7" s="11" t="s">
        <v>137</v>
      </c>
      <c r="C7" s="11" t="s">
        <v>193</v>
      </c>
      <c r="D7" s="11" t="s">
        <v>195</v>
      </c>
      <c r="E7" s="11" t="s">
        <v>192</v>
      </c>
      <c r="F7" s="17" t="s">
        <v>196</v>
      </c>
      <c r="G7" s="11" t="s">
        <v>194</v>
      </c>
      <c r="H7" s="11" t="s">
        <v>199</v>
      </c>
      <c r="I7" s="7"/>
    </row>
    <row r="8" spans="1:11" x14ac:dyDescent="0.2">
      <c r="A8" t="s">
        <v>197</v>
      </c>
      <c r="B8" s="5">
        <v>464</v>
      </c>
      <c r="C8" s="1">
        <v>4200</v>
      </c>
      <c r="D8" s="42">
        <v>440</v>
      </c>
      <c r="E8" s="28">
        <v>4000</v>
      </c>
      <c r="F8" s="28">
        <v>200</v>
      </c>
      <c r="G8" s="33">
        <v>1100000</v>
      </c>
      <c r="H8" s="38">
        <v>220000000</v>
      </c>
      <c r="I8" s="7"/>
    </row>
    <row r="9" spans="1:11" x14ac:dyDescent="0.2">
      <c r="A9" t="s">
        <v>198</v>
      </c>
      <c r="B9" s="5">
        <v>255</v>
      </c>
      <c r="C9" s="1">
        <v>2300</v>
      </c>
      <c r="D9" s="42">
        <v>1041</v>
      </c>
      <c r="E9" s="28">
        <v>9400</v>
      </c>
      <c r="F9" s="28">
        <v>-7100</v>
      </c>
      <c r="G9" s="33">
        <v>1100000</v>
      </c>
      <c r="H9" s="38">
        <v>-7800000000</v>
      </c>
      <c r="I9" s="7"/>
    </row>
    <row r="10" spans="1:11" x14ac:dyDescent="0.2">
      <c r="D10" s="16"/>
      <c r="E10" s="16"/>
      <c r="F10" s="16"/>
    </row>
    <row r="11" spans="1:11" ht="17" x14ac:dyDescent="0.2">
      <c r="A11" s="17" t="s">
        <v>160</v>
      </c>
      <c r="B11" s="7">
        <v>299000000000</v>
      </c>
      <c r="C11" s="1"/>
      <c r="D11" s="33"/>
      <c r="E11" s="38"/>
      <c r="F11" s="7"/>
    </row>
    <row r="12" spans="1:11" ht="17" x14ac:dyDescent="0.2">
      <c r="A12" s="17" t="s">
        <v>161</v>
      </c>
      <c r="B12" s="7">
        <v>361000000000</v>
      </c>
      <c r="C12" s="1"/>
      <c r="D12" s="33"/>
      <c r="E12" s="38"/>
      <c r="F12" s="7"/>
    </row>
    <row r="14" spans="1:11" x14ac:dyDescent="0.2">
      <c r="A14" s="11" t="s">
        <v>109</v>
      </c>
    </row>
    <row r="15" spans="1:11" x14ac:dyDescent="0.2">
      <c r="A15" s="11" t="s">
        <v>61</v>
      </c>
      <c r="B15" s="11" t="s">
        <v>111</v>
      </c>
      <c r="C15" s="11" t="s">
        <v>112</v>
      </c>
      <c r="D15" s="11" t="s">
        <v>113</v>
      </c>
      <c r="E15" s="11" t="s">
        <v>114</v>
      </c>
      <c r="F15" s="11" t="s">
        <v>115</v>
      </c>
      <c r="G15" s="11" t="s">
        <v>116</v>
      </c>
      <c r="H15" s="11" t="s">
        <v>110</v>
      </c>
      <c r="I15" s="11" t="s">
        <v>117</v>
      </c>
      <c r="J15" s="11" t="s">
        <v>118</v>
      </c>
    </row>
    <row r="16" spans="1:11" x14ac:dyDescent="0.2">
      <c r="A16" t="s">
        <v>395</v>
      </c>
      <c r="B16" s="1">
        <v>55000000</v>
      </c>
      <c r="C16" s="1">
        <v>171000000</v>
      </c>
      <c r="D16" s="1">
        <v>5800000</v>
      </c>
      <c r="E16" s="1">
        <v>24900000</v>
      </c>
      <c r="F16" s="1">
        <v>30000000</v>
      </c>
      <c r="G16" s="1">
        <v>165000000</v>
      </c>
      <c r="H16" s="5">
        <v>1900</v>
      </c>
      <c r="I16" s="5">
        <v>57000000000</v>
      </c>
      <c r="J16" s="5">
        <v>314000000000</v>
      </c>
      <c r="K16" s="5"/>
    </row>
    <row r="17" spans="1:11" x14ac:dyDescent="0.2">
      <c r="A17" t="s">
        <v>119</v>
      </c>
      <c r="B17" s="1">
        <v>3000000</v>
      </c>
      <c r="C17" s="1">
        <v>9400000</v>
      </c>
      <c r="D17" s="1">
        <v>440000</v>
      </c>
      <c r="E17" s="1">
        <v>710000</v>
      </c>
      <c r="F17" s="1">
        <v>2300000</v>
      </c>
      <c r="G17" s="1">
        <v>9000000</v>
      </c>
      <c r="H17" s="5">
        <v>11000</v>
      </c>
      <c r="I17" s="5">
        <v>25000000000</v>
      </c>
      <c r="J17" s="5">
        <v>99000000000</v>
      </c>
      <c r="K17" s="5"/>
    </row>
    <row r="18" spans="1:11" x14ac:dyDescent="0.2">
      <c r="A18" t="s">
        <v>120</v>
      </c>
      <c r="B18" s="1">
        <v>930000</v>
      </c>
      <c r="C18" s="1">
        <v>2900000</v>
      </c>
      <c r="D18" s="1">
        <v>139000</v>
      </c>
      <c r="E18" s="1">
        <v>216000</v>
      </c>
      <c r="F18" s="1">
        <v>710000</v>
      </c>
      <c r="G18" s="1">
        <v>2800000</v>
      </c>
      <c r="H18" s="5"/>
      <c r="I18" s="5"/>
      <c r="J18" s="5"/>
      <c r="K18" s="5"/>
    </row>
    <row r="19" spans="1:11" x14ac:dyDescent="0.2">
      <c r="A19" s="27" t="s">
        <v>121</v>
      </c>
      <c r="B19" s="1">
        <v>595000</v>
      </c>
      <c r="C19" s="1">
        <v>1900000</v>
      </c>
      <c r="D19" s="1">
        <v>89000</v>
      </c>
      <c r="E19" s="1">
        <v>138000</v>
      </c>
      <c r="F19" s="1">
        <v>460000</v>
      </c>
      <c r="G19" s="1">
        <v>1800000</v>
      </c>
      <c r="H19" s="5">
        <v>41000</v>
      </c>
      <c r="I19" s="5">
        <v>19000000000</v>
      </c>
      <c r="J19" s="5">
        <v>74000000000</v>
      </c>
      <c r="K19" s="5"/>
    </row>
    <row r="20" spans="1:11" x14ac:dyDescent="0.2">
      <c r="A20" s="27" t="s">
        <v>122</v>
      </c>
      <c r="B20" s="1">
        <v>335000</v>
      </c>
      <c r="C20" s="1">
        <v>1000000</v>
      </c>
      <c r="D20" s="1">
        <v>50000</v>
      </c>
      <c r="E20" s="1">
        <v>78000</v>
      </c>
      <c r="F20" s="1">
        <v>260000</v>
      </c>
      <c r="G20" s="1">
        <v>950000</v>
      </c>
      <c r="H20" s="5">
        <v>81600</v>
      </c>
      <c r="I20" s="5">
        <v>21000000000</v>
      </c>
      <c r="J20" s="5">
        <v>78000000000</v>
      </c>
      <c r="K20" s="5"/>
    </row>
    <row r="21" spans="1:11" x14ac:dyDescent="0.2">
      <c r="A21" t="s">
        <v>23</v>
      </c>
      <c r="I21" s="7">
        <v>122000000000</v>
      </c>
      <c r="J21" s="7">
        <v>565000000000</v>
      </c>
    </row>
    <row r="22" spans="1:11" x14ac:dyDescent="0.2">
      <c r="H22" s="5"/>
      <c r="I22" s="5"/>
      <c r="J22" s="5"/>
    </row>
    <row r="23" spans="1:11" x14ac:dyDescent="0.2">
      <c r="A23" s="11" t="s">
        <v>123</v>
      </c>
    </row>
    <row r="24" spans="1:11" ht="34" x14ac:dyDescent="0.2">
      <c r="A24" s="11" t="s">
        <v>61</v>
      </c>
      <c r="B24" s="17" t="s">
        <v>130</v>
      </c>
      <c r="C24" s="17" t="s">
        <v>131</v>
      </c>
      <c r="D24" s="17" t="s">
        <v>124</v>
      </c>
      <c r="E24" s="17" t="s">
        <v>125</v>
      </c>
      <c r="F24" s="17" t="s">
        <v>107</v>
      </c>
      <c r="G24" s="17" t="s">
        <v>110</v>
      </c>
      <c r="H24" s="17" t="s">
        <v>73</v>
      </c>
    </row>
    <row r="25" spans="1:11" x14ac:dyDescent="0.2">
      <c r="A25" t="s">
        <v>184</v>
      </c>
      <c r="B25" s="1">
        <v>8300000</v>
      </c>
      <c r="C25" s="1">
        <v>266000</v>
      </c>
      <c r="D25" s="28">
        <v>548000</v>
      </c>
      <c r="E25" s="1">
        <v>18000</v>
      </c>
      <c r="F25" s="1">
        <v>530000</v>
      </c>
      <c r="G25" s="5">
        <v>232000</v>
      </c>
      <c r="H25" s="7">
        <v>123000000000</v>
      </c>
    </row>
    <row r="26" spans="1:11" x14ac:dyDescent="0.2">
      <c r="A26" t="s">
        <v>185</v>
      </c>
      <c r="B26" s="1">
        <v>1800000</v>
      </c>
      <c r="C26" s="1">
        <v>594000</v>
      </c>
      <c r="D26" s="28">
        <v>119000</v>
      </c>
      <c r="E26" s="1">
        <v>39000</v>
      </c>
      <c r="F26" s="1">
        <v>80000</v>
      </c>
      <c r="G26" s="5">
        <v>232000</v>
      </c>
      <c r="H26" s="7">
        <v>19000000000</v>
      </c>
    </row>
    <row r="28" spans="1:11" ht="21" x14ac:dyDescent="0.25">
      <c r="A28" s="18" t="s">
        <v>308</v>
      </c>
      <c r="B28" s="21"/>
    </row>
    <row r="29" spans="1:11" ht="22" x14ac:dyDescent="0.25">
      <c r="A29" s="22" t="s">
        <v>97</v>
      </c>
      <c r="B29" s="23">
        <f>SUM(B11,I21,H26)</f>
        <v>440000000000</v>
      </c>
    </row>
    <row r="30" spans="1:11" ht="22" x14ac:dyDescent="0.25">
      <c r="A30" s="20" t="s">
        <v>98</v>
      </c>
      <c r="B30" s="19">
        <f>SUM(B12,J21,H25)</f>
        <v>1049000000000</v>
      </c>
    </row>
    <row r="39" spans="1:2" ht="21" x14ac:dyDescent="0.25">
      <c r="A39" s="34"/>
      <c r="B39" s="35"/>
    </row>
    <row r="40" spans="1:2" ht="21" x14ac:dyDescent="0.25">
      <c r="A40" s="36"/>
      <c r="B40" s="37"/>
    </row>
    <row r="41" spans="1:2" ht="21" x14ac:dyDescent="0.25">
      <c r="A41" s="36"/>
      <c r="B41" s="37"/>
    </row>
    <row r="42" spans="1:2" ht="21" x14ac:dyDescent="0.25">
      <c r="A42" s="36"/>
      <c r="B42" s="37"/>
    </row>
  </sheetData>
  <pageMargins left="0.7" right="0.7" top="0.75" bottom="0.75" header="0.3" footer="0.3"/>
  <pageSetup scale="48" orientation="landscape" horizontalDpi="0" verticalDpi="0"/>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8F54F-E3F8-1A40-8636-8A0CE39244AF}">
  <dimension ref="A1:D55"/>
  <sheetViews>
    <sheetView workbookViewId="0">
      <selection activeCell="D54" sqref="D54"/>
    </sheetView>
  </sheetViews>
  <sheetFormatPr baseColWidth="10" defaultRowHeight="16" x14ac:dyDescent="0.2"/>
  <cols>
    <col min="1" max="1" width="17.5" bestFit="1" customWidth="1"/>
    <col min="2" max="3" width="13" customWidth="1"/>
    <col min="4" max="4" width="14.6640625" bestFit="1" customWidth="1"/>
  </cols>
  <sheetData>
    <row r="1" spans="1:4" x14ac:dyDescent="0.2">
      <c r="A1" t="s">
        <v>324</v>
      </c>
      <c r="B1" t="s">
        <v>325</v>
      </c>
      <c r="C1" t="s">
        <v>328</v>
      </c>
      <c r="D1" t="s">
        <v>326</v>
      </c>
    </row>
    <row r="2" spans="1:4" x14ac:dyDescent="0.2">
      <c r="A2" t="s">
        <v>257</v>
      </c>
      <c r="B2" s="1">
        <v>4864680</v>
      </c>
      <c r="C2" s="31">
        <f>B2/$B$53</f>
        <v>1.5065451693036141E-2</v>
      </c>
      <c r="D2" s="1">
        <v>4864680</v>
      </c>
    </row>
    <row r="3" spans="1:4" x14ac:dyDescent="0.2">
      <c r="A3" t="s">
        <v>258</v>
      </c>
      <c r="B3" s="1">
        <v>738516</v>
      </c>
      <c r="C3" s="31">
        <f t="shared" ref="C3:C52" si="0">B3/$B$53</f>
        <v>2.2871138744037182E-3</v>
      </c>
      <c r="D3" s="1">
        <v>738516</v>
      </c>
    </row>
    <row r="4" spans="1:4" x14ac:dyDescent="0.2">
      <c r="A4" t="s">
        <v>259</v>
      </c>
      <c r="B4" s="1">
        <v>6946685</v>
      </c>
      <c r="C4" s="31">
        <f t="shared" si="0"/>
        <v>2.1513223335191373E-2</v>
      </c>
      <c r="D4" s="1">
        <v>6946685</v>
      </c>
    </row>
    <row r="5" spans="1:4" x14ac:dyDescent="0.2">
      <c r="A5" t="s">
        <v>260</v>
      </c>
      <c r="B5" s="1">
        <v>2990671</v>
      </c>
      <c r="C5" s="31">
        <f t="shared" si="0"/>
        <v>9.2618238980290771E-3</v>
      </c>
      <c r="D5" s="1"/>
    </row>
    <row r="6" spans="1:4" x14ac:dyDescent="0.2">
      <c r="A6" t="s">
        <v>261</v>
      </c>
      <c r="B6" s="1">
        <v>39148760</v>
      </c>
      <c r="C6" s="31">
        <f t="shared" si="0"/>
        <v>0.12123998960307061</v>
      </c>
      <c r="D6" s="1">
        <v>39148760</v>
      </c>
    </row>
    <row r="7" spans="1:4" x14ac:dyDescent="0.2">
      <c r="A7" t="s">
        <v>262</v>
      </c>
      <c r="B7" s="1">
        <v>5531141</v>
      </c>
      <c r="C7" s="31">
        <f t="shared" si="0"/>
        <v>1.7129418079477297E-2</v>
      </c>
      <c r="D7" s="1">
        <v>5531141</v>
      </c>
    </row>
    <row r="8" spans="1:4" x14ac:dyDescent="0.2">
      <c r="A8" t="s">
        <v>263</v>
      </c>
      <c r="B8" s="1">
        <v>3581504</v>
      </c>
      <c r="C8" s="31">
        <f t="shared" si="0"/>
        <v>1.1091577555032543E-2</v>
      </c>
      <c r="D8" s="1"/>
    </row>
    <row r="9" spans="1:4" x14ac:dyDescent="0.2">
      <c r="A9" t="s">
        <v>264</v>
      </c>
      <c r="B9" s="1">
        <v>949495</v>
      </c>
      <c r="C9" s="31">
        <f t="shared" si="0"/>
        <v>2.9404957890918522E-3</v>
      </c>
      <c r="D9" s="1">
        <v>949495</v>
      </c>
    </row>
    <row r="10" spans="1:4" x14ac:dyDescent="0.2">
      <c r="A10" t="s">
        <v>265</v>
      </c>
      <c r="B10" s="1">
        <v>684498</v>
      </c>
      <c r="C10" s="31">
        <f t="shared" si="0"/>
        <v>2.1198252614724614E-3</v>
      </c>
      <c r="D10" s="1">
        <v>684498</v>
      </c>
    </row>
    <row r="11" spans="1:4" x14ac:dyDescent="0.2">
      <c r="A11" t="s">
        <v>266</v>
      </c>
      <c r="B11" s="1">
        <v>20598139</v>
      </c>
      <c r="C11" s="31">
        <f t="shared" si="0"/>
        <v>6.3790479141679166E-2</v>
      </c>
      <c r="D11" s="1">
        <v>20598139</v>
      </c>
    </row>
    <row r="12" spans="1:4" x14ac:dyDescent="0.2">
      <c r="A12" t="s">
        <v>267</v>
      </c>
      <c r="B12" s="1">
        <v>10297484</v>
      </c>
      <c r="C12" s="31">
        <f t="shared" si="0"/>
        <v>3.1890329428001962E-2</v>
      </c>
      <c r="D12" s="1">
        <v>10297484</v>
      </c>
    </row>
    <row r="13" spans="1:4" x14ac:dyDescent="0.2">
      <c r="A13" t="s">
        <v>268</v>
      </c>
      <c r="B13" s="1">
        <v>1422029</v>
      </c>
      <c r="C13" s="31">
        <f t="shared" si="0"/>
        <v>4.4038886844759558E-3</v>
      </c>
      <c r="D13" s="1">
        <v>1422029</v>
      </c>
    </row>
    <row r="14" spans="1:4" x14ac:dyDescent="0.2">
      <c r="A14" t="s">
        <v>269</v>
      </c>
      <c r="B14" s="1">
        <v>1687809</v>
      </c>
      <c r="C14" s="31">
        <f t="shared" si="0"/>
        <v>5.2269840886906508E-3</v>
      </c>
      <c r="D14" s="1">
        <v>1687809</v>
      </c>
    </row>
    <row r="15" spans="1:4" x14ac:dyDescent="0.2">
      <c r="A15" t="s">
        <v>270</v>
      </c>
      <c r="B15" s="1">
        <v>12821497</v>
      </c>
      <c r="C15" s="31">
        <f t="shared" si="0"/>
        <v>3.9706957844279134E-2</v>
      </c>
      <c r="D15" s="1">
        <v>12821497</v>
      </c>
    </row>
    <row r="16" spans="1:4" x14ac:dyDescent="0.2">
      <c r="A16" t="s">
        <v>271</v>
      </c>
      <c r="B16" s="1">
        <v>6637426</v>
      </c>
      <c r="C16" s="31">
        <f t="shared" si="0"/>
        <v>2.0555477599575326E-2</v>
      </c>
      <c r="D16" s="1">
        <v>6637426</v>
      </c>
    </row>
    <row r="17" spans="1:4" x14ac:dyDescent="0.2">
      <c r="A17" t="s">
        <v>272</v>
      </c>
      <c r="B17" s="1">
        <v>3132499</v>
      </c>
      <c r="C17" s="31">
        <f t="shared" si="0"/>
        <v>9.7010517368016028E-3</v>
      </c>
      <c r="D17" s="1"/>
    </row>
    <row r="18" spans="1:4" x14ac:dyDescent="0.2">
      <c r="A18" t="s">
        <v>273</v>
      </c>
      <c r="B18" s="1">
        <v>2908776</v>
      </c>
      <c r="C18" s="31">
        <f t="shared" si="0"/>
        <v>9.0082028651140254E-3</v>
      </c>
      <c r="D18" s="1">
        <v>2908776</v>
      </c>
    </row>
    <row r="19" spans="1:4" x14ac:dyDescent="0.2">
      <c r="A19" t="s">
        <v>274</v>
      </c>
      <c r="B19" s="1">
        <v>4440204</v>
      </c>
      <c r="C19" s="31">
        <f t="shared" si="0"/>
        <v>1.3750889856933211E-2</v>
      </c>
      <c r="D19" s="1"/>
    </row>
    <row r="20" spans="1:4" x14ac:dyDescent="0.2">
      <c r="A20" t="s">
        <v>275</v>
      </c>
      <c r="B20" s="1">
        <v>4663616</v>
      </c>
      <c r="C20" s="31">
        <f t="shared" si="0"/>
        <v>1.444277559117361E-2</v>
      </c>
      <c r="D20" s="1">
        <v>4663616</v>
      </c>
    </row>
    <row r="21" spans="1:4" x14ac:dyDescent="0.2">
      <c r="A21" t="s">
        <v>276</v>
      </c>
      <c r="B21" s="1">
        <v>1332813</v>
      </c>
      <c r="C21" s="31">
        <f t="shared" si="0"/>
        <v>4.1275952102400523E-3</v>
      </c>
      <c r="D21" s="1">
        <v>1332813</v>
      </c>
    </row>
    <row r="22" spans="1:4" x14ac:dyDescent="0.2">
      <c r="A22" t="s">
        <v>277</v>
      </c>
      <c r="B22" s="1">
        <v>6003435</v>
      </c>
      <c r="C22" s="31">
        <f t="shared" si="0"/>
        <v>1.8592067717667436E-2</v>
      </c>
      <c r="D22" s="1">
        <v>6003435</v>
      </c>
    </row>
    <row r="23" spans="1:4" x14ac:dyDescent="0.2">
      <c r="A23" t="s">
        <v>278</v>
      </c>
      <c r="B23" s="1">
        <v>6830193</v>
      </c>
      <c r="C23" s="31">
        <f t="shared" si="0"/>
        <v>2.1152458680861557E-2</v>
      </c>
      <c r="D23" s="1"/>
    </row>
    <row r="24" spans="1:4" x14ac:dyDescent="0.2">
      <c r="A24" t="s">
        <v>279</v>
      </c>
      <c r="B24" s="1">
        <v>9957488</v>
      </c>
      <c r="C24" s="31">
        <f t="shared" si="0"/>
        <v>3.0837394124174061E-2</v>
      </c>
      <c r="D24" s="1">
        <v>9957488</v>
      </c>
    </row>
    <row r="25" spans="1:4" x14ac:dyDescent="0.2">
      <c r="A25" t="s">
        <v>280</v>
      </c>
      <c r="B25" s="1">
        <v>5527358</v>
      </c>
      <c r="C25" s="31">
        <f t="shared" si="0"/>
        <v>1.7117702487957454E-2</v>
      </c>
      <c r="D25" s="1">
        <v>5527358</v>
      </c>
    </row>
    <row r="26" spans="1:4" x14ac:dyDescent="0.2">
      <c r="A26" t="s">
        <v>281</v>
      </c>
      <c r="B26" s="1">
        <v>2988762</v>
      </c>
      <c r="C26" s="31">
        <f t="shared" si="0"/>
        <v>9.2559119064320947E-3</v>
      </c>
      <c r="D26" s="1">
        <v>2988762</v>
      </c>
    </row>
    <row r="27" spans="1:4" x14ac:dyDescent="0.2">
      <c r="A27" t="s">
        <v>282</v>
      </c>
      <c r="B27" s="1">
        <v>6090062</v>
      </c>
      <c r="C27" s="31">
        <f t="shared" si="0"/>
        <v>1.8860343304923463E-2</v>
      </c>
      <c r="D27" s="1">
        <v>6090062</v>
      </c>
    </row>
    <row r="28" spans="1:4" x14ac:dyDescent="0.2">
      <c r="A28" t="s">
        <v>283</v>
      </c>
      <c r="B28" s="1">
        <v>1041732</v>
      </c>
      <c r="C28" s="31">
        <f t="shared" si="0"/>
        <v>3.2261450132567665E-3</v>
      </c>
      <c r="D28" s="1">
        <v>1041732</v>
      </c>
    </row>
    <row r="29" spans="1:4" x14ac:dyDescent="0.2">
      <c r="A29" t="s">
        <v>284</v>
      </c>
      <c r="B29" s="1">
        <v>1904760</v>
      </c>
      <c r="C29" s="31">
        <f t="shared" si="0"/>
        <v>5.8988607198885686E-3</v>
      </c>
      <c r="D29" s="1"/>
    </row>
    <row r="30" spans="1:4" x14ac:dyDescent="0.2">
      <c r="A30" t="s">
        <v>285</v>
      </c>
      <c r="B30" s="1">
        <v>2922849</v>
      </c>
      <c r="C30" s="31">
        <f t="shared" si="0"/>
        <v>9.0517856088250387E-3</v>
      </c>
      <c r="D30" s="1">
        <v>2922849</v>
      </c>
    </row>
    <row r="31" spans="1:4" x14ac:dyDescent="0.2">
      <c r="A31" t="s">
        <v>286</v>
      </c>
      <c r="B31" s="1">
        <v>1343622</v>
      </c>
      <c r="C31" s="31">
        <f t="shared" si="0"/>
        <v>4.161069656113168E-3</v>
      </c>
      <c r="D31" s="1">
        <v>1343622</v>
      </c>
    </row>
    <row r="32" spans="1:4" x14ac:dyDescent="0.2">
      <c r="A32" t="s">
        <v>287</v>
      </c>
      <c r="B32" s="1">
        <v>8881845</v>
      </c>
      <c r="C32" s="31">
        <f t="shared" si="0"/>
        <v>2.7506229966315274E-2</v>
      </c>
      <c r="D32" s="1">
        <v>8881845</v>
      </c>
    </row>
    <row r="33" spans="1:4" x14ac:dyDescent="0.2">
      <c r="A33" t="s">
        <v>288</v>
      </c>
      <c r="B33" s="1">
        <v>2092434</v>
      </c>
      <c r="C33" s="31">
        <f t="shared" si="0"/>
        <v>6.4800692641379058E-3</v>
      </c>
      <c r="D33" s="1"/>
    </row>
    <row r="34" spans="1:4" x14ac:dyDescent="0.2">
      <c r="A34" t="s">
        <v>289</v>
      </c>
      <c r="B34" s="1">
        <v>19618453</v>
      </c>
      <c r="C34" s="31">
        <f t="shared" si="0"/>
        <v>6.0756484694491721E-2</v>
      </c>
      <c r="D34" s="1">
        <v>19618453</v>
      </c>
    </row>
    <row r="35" spans="1:4" x14ac:dyDescent="0.2">
      <c r="A35" t="s">
        <v>290</v>
      </c>
      <c r="B35" s="1">
        <v>10155624</v>
      </c>
      <c r="C35" s="31">
        <f t="shared" si="0"/>
        <v>3.1451002488270242E-2</v>
      </c>
      <c r="D35" s="1">
        <v>10155624</v>
      </c>
    </row>
    <row r="36" spans="1:4" x14ac:dyDescent="0.2">
      <c r="A36" t="s">
        <v>291</v>
      </c>
      <c r="B36" s="1">
        <v>752201</v>
      </c>
      <c r="C36" s="31">
        <f t="shared" si="0"/>
        <v>2.3294950189844919E-3</v>
      </c>
      <c r="D36" s="1">
        <v>752201</v>
      </c>
    </row>
    <row r="37" spans="1:4" x14ac:dyDescent="0.2">
      <c r="A37" t="s">
        <v>292</v>
      </c>
      <c r="B37" s="1">
        <v>11641879</v>
      </c>
      <c r="C37" s="31">
        <f t="shared" si="0"/>
        <v>3.6053792991660685E-2</v>
      </c>
      <c r="D37" s="1">
        <v>11641879</v>
      </c>
    </row>
    <row r="38" spans="1:4" x14ac:dyDescent="0.2">
      <c r="A38" t="s">
        <v>293</v>
      </c>
      <c r="B38" s="1">
        <v>3918137</v>
      </c>
      <c r="C38" s="31">
        <f t="shared" si="0"/>
        <v>1.2134097967430037E-2</v>
      </c>
      <c r="D38" s="1"/>
    </row>
    <row r="39" spans="1:4" x14ac:dyDescent="0.2">
      <c r="A39" t="s">
        <v>294</v>
      </c>
      <c r="B39" s="1">
        <v>4081943</v>
      </c>
      <c r="C39" s="31">
        <f t="shared" si="0"/>
        <v>1.2641389583739738E-2</v>
      </c>
      <c r="D39" s="1">
        <v>4081943</v>
      </c>
    </row>
    <row r="40" spans="1:4" x14ac:dyDescent="0.2">
      <c r="A40" t="s">
        <v>295</v>
      </c>
      <c r="B40" s="1">
        <v>12791181</v>
      </c>
      <c r="C40" s="31">
        <f t="shared" si="0"/>
        <v>3.9613072073061688E-2</v>
      </c>
      <c r="D40" s="1">
        <v>12791181</v>
      </c>
    </row>
    <row r="41" spans="1:4" x14ac:dyDescent="0.2">
      <c r="A41" t="s">
        <v>296</v>
      </c>
      <c r="B41" s="1">
        <v>1056611</v>
      </c>
      <c r="C41" s="31">
        <f t="shared" si="0"/>
        <v>3.272223862377507E-3</v>
      </c>
      <c r="D41" s="1">
        <v>1056611</v>
      </c>
    </row>
    <row r="42" spans="1:4" x14ac:dyDescent="0.2">
      <c r="A42" t="s">
        <v>297</v>
      </c>
      <c r="B42" s="1">
        <v>4955925</v>
      </c>
      <c r="C42" s="31">
        <f t="shared" si="0"/>
        <v>1.5348028787466009E-2</v>
      </c>
      <c r="D42" s="1">
        <v>4955925</v>
      </c>
    </row>
    <row r="43" spans="1:4" x14ac:dyDescent="0.2">
      <c r="A43" t="s">
        <v>298</v>
      </c>
      <c r="B43" s="1">
        <v>864289</v>
      </c>
      <c r="C43" s="31">
        <f t="shared" si="0"/>
        <v>2.6766209038050835E-3</v>
      </c>
      <c r="D43" s="1"/>
    </row>
    <row r="44" spans="1:4" x14ac:dyDescent="0.2">
      <c r="A44" t="s">
        <v>299</v>
      </c>
      <c r="B44" s="1">
        <v>6651089</v>
      </c>
      <c r="C44" s="31">
        <f t="shared" si="0"/>
        <v>2.0597790612246654E-2</v>
      </c>
      <c r="D44" s="1">
        <v>6651089</v>
      </c>
    </row>
    <row r="45" spans="1:4" x14ac:dyDescent="0.2">
      <c r="A45" t="s">
        <v>300</v>
      </c>
      <c r="B45" s="1">
        <v>27885195</v>
      </c>
      <c r="C45" s="31">
        <f t="shared" si="0"/>
        <v>8.6357799120063999E-2</v>
      </c>
      <c r="D45" s="1">
        <v>27885195</v>
      </c>
    </row>
    <row r="46" spans="1:4" x14ac:dyDescent="0.2">
      <c r="A46" t="s">
        <v>301</v>
      </c>
      <c r="B46" s="1">
        <v>3045350</v>
      </c>
      <c r="C46" s="31">
        <f t="shared" si="0"/>
        <v>9.4311595651487071E-3</v>
      </c>
      <c r="D46" s="1"/>
    </row>
    <row r="47" spans="1:4" x14ac:dyDescent="0.2">
      <c r="A47" t="s">
        <v>302</v>
      </c>
      <c r="B47" s="1">
        <v>624977</v>
      </c>
      <c r="C47" s="31">
        <f t="shared" si="0"/>
        <v>1.9354943804646243E-3</v>
      </c>
      <c r="D47" s="1">
        <v>624977</v>
      </c>
    </row>
    <row r="48" spans="1:4" x14ac:dyDescent="0.2">
      <c r="A48" t="s">
        <v>303</v>
      </c>
      <c r="B48" s="1">
        <v>8413774</v>
      </c>
      <c r="C48" s="31">
        <f t="shared" si="0"/>
        <v>2.6056658557833911E-2</v>
      </c>
      <c r="D48" s="1">
        <v>8413774</v>
      </c>
    </row>
    <row r="49" spans="1:4" x14ac:dyDescent="0.2">
      <c r="A49" t="s">
        <v>304</v>
      </c>
      <c r="B49" s="1">
        <v>7294336</v>
      </c>
      <c r="C49" s="31">
        <f t="shared" si="0"/>
        <v>2.2589865446601725E-2</v>
      </c>
      <c r="D49" s="1">
        <v>7294336</v>
      </c>
    </row>
    <row r="50" spans="1:4" x14ac:dyDescent="0.2">
      <c r="A50" t="s">
        <v>305</v>
      </c>
      <c r="B50" s="1">
        <v>1829054</v>
      </c>
      <c r="C50" s="31">
        <f t="shared" si="0"/>
        <v>5.6644064318628409E-3</v>
      </c>
      <c r="D50" s="1">
        <v>1829054</v>
      </c>
    </row>
    <row r="51" spans="1:4" x14ac:dyDescent="0.2">
      <c r="A51" t="s">
        <v>306</v>
      </c>
      <c r="B51" s="1">
        <v>5778394</v>
      </c>
      <c r="C51" s="31">
        <f t="shared" si="0"/>
        <v>1.7895137125223011E-2</v>
      </c>
      <c r="D51" s="1">
        <v>5778394</v>
      </c>
    </row>
    <row r="52" spans="1:4" x14ac:dyDescent="0.2">
      <c r="A52" t="s">
        <v>307</v>
      </c>
      <c r="B52" s="1">
        <v>581836</v>
      </c>
      <c r="C52" s="31">
        <f t="shared" si="0"/>
        <v>1.8018908029447725E-3</v>
      </c>
      <c r="D52" s="1"/>
    </row>
    <row r="53" spans="1:4" x14ac:dyDescent="0.2">
      <c r="A53" t="s">
        <v>23</v>
      </c>
      <c r="B53" s="1">
        <f>SUM(B2:B52)</f>
        <v>322903030</v>
      </c>
      <c r="C53" s="31">
        <f>SUM(C2:C52)</f>
        <v>0.99999999999999978</v>
      </c>
      <c r="D53" s="1">
        <f>SUM(D2:D52)</f>
        <v>289521153</v>
      </c>
    </row>
    <row r="54" spans="1:4" x14ac:dyDescent="0.2">
      <c r="D54" s="43">
        <f>D53/B53</f>
        <v>0.89661949904898697</v>
      </c>
    </row>
    <row r="55" spans="1:4" x14ac:dyDescent="0.2">
      <c r="A55" t="s">
        <v>327</v>
      </c>
    </row>
  </sheetData>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72630-314E-314D-B49C-AEA00811D848}">
  <dimension ref="A1:O54"/>
  <sheetViews>
    <sheetView topLeftCell="A29" workbookViewId="0">
      <selection activeCell="O54" sqref="O54"/>
    </sheetView>
  </sheetViews>
  <sheetFormatPr baseColWidth="10" defaultRowHeight="16" x14ac:dyDescent="0.2"/>
  <cols>
    <col min="2" max="2" width="13.1640625" customWidth="1"/>
    <col min="11" max="11" width="12.1640625" customWidth="1"/>
  </cols>
  <sheetData>
    <row r="1" spans="1:15" ht="17" x14ac:dyDescent="0.2">
      <c r="A1" s="44" t="s">
        <v>324</v>
      </c>
      <c r="B1" t="s">
        <v>329</v>
      </c>
      <c r="C1" s="45" t="s">
        <v>330</v>
      </c>
      <c r="D1" s="44" t="s">
        <v>331</v>
      </c>
      <c r="E1" s="44" t="s">
        <v>333</v>
      </c>
      <c r="F1" s="46" t="s">
        <v>332</v>
      </c>
      <c r="G1" s="46" t="s">
        <v>334</v>
      </c>
      <c r="H1" s="46" t="s">
        <v>335</v>
      </c>
      <c r="I1" s="46" t="s">
        <v>336</v>
      </c>
      <c r="J1" s="46" t="s">
        <v>337</v>
      </c>
      <c r="K1" s="47" t="s">
        <v>338</v>
      </c>
      <c r="L1" s="46" t="s">
        <v>339</v>
      </c>
      <c r="M1" s="46" t="s">
        <v>340</v>
      </c>
      <c r="N1" s="46" t="s">
        <v>341</v>
      </c>
      <c r="O1" s="48" t="s">
        <v>342</v>
      </c>
    </row>
    <row r="2" spans="1:15" ht="17" x14ac:dyDescent="0.2">
      <c r="A2" s="49" t="s">
        <v>343</v>
      </c>
      <c r="B2" s="54">
        <v>234054</v>
      </c>
      <c r="C2" s="50">
        <f t="shared" ref="C2:C33" si="0">B2/$B$53</f>
        <v>1.0832414603224528E-2</v>
      </c>
      <c r="D2" s="56">
        <f>'IHME State Policies 05.26'!S2</f>
        <v>43925</v>
      </c>
      <c r="E2" s="56">
        <f>'IHME State Policies 05.26'!T2</f>
        <v>43951</v>
      </c>
      <c r="F2" s="56">
        <f>'IHME State Policies 05.26'!AA2</f>
        <v>43918</v>
      </c>
      <c r="G2" s="56">
        <f>'IHME State Policies 05.26'!AB2</f>
        <v>43951</v>
      </c>
      <c r="H2" s="55">
        <f>MAX(D2,F2)</f>
        <v>43925</v>
      </c>
      <c r="I2" s="55">
        <f>MIN(E2,G2)</f>
        <v>43951</v>
      </c>
      <c r="J2">
        <f>I2-H2</f>
        <v>26</v>
      </c>
      <c r="K2" s="51">
        <f t="shared" ref="K2:K33" si="1">J2*C2</f>
        <v>0.28164277968383772</v>
      </c>
      <c r="L2" s="55">
        <f>MIN(D2,F2)</f>
        <v>43918</v>
      </c>
      <c r="M2" s="55">
        <f>MAX(E2,G2)</f>
        <v>43951</v>
      </c>
      <c r="N2" s="51">
        <f>M2-L2</f>
        <v>33</v>
      </c>
      <c r="O2" s="51">
        <f t="shared" ref="O2:O33" si="2">N2*C2</f>
        <v>0.35746968190640943</v>
      </c>
    </row>
    <row r="3" spans="1:15" ht="17" x14ac:dyDescent="0.2">
      <c r="A3" s="49" t="s">
        <v>344</v>
      </c>
      <c r="B3" s="54">
        <v>55759</v>
      </c>
      <c r="C3" s="50">
        <f t="shared" si="0"/>
        <v>2.5806207365018179E-3</v>
      </c>
      <c r="D3" s="56">
        <f>'IHME State Policies 05.26'!S3</f>
        <v>43918</v>
      </c>
      <c r="E3" s="56">
        <f>'IHME State Policies 05.26'!T3</f>
        <v>43945</v>
      </c>
      <c r="F3" s="56">
        <f>'IHME State Policies 05.26'!AA3</f>
        <v>43918</v>
      </c>
      <c r="G3" s="56">
        <f>'IHME State Policies 05.26'!AB3</f>
        <v>43945</v>
      </c>
      <c r="H3" s="55">
        <f>MAX(D3,F3)</f>
        <v>43918</v>
      </c>
      <c r="I3" s="55">
        <f>MIN(E3,G3)</f>
        <v>43945</v>
      </c>
      <c r="J3">
        <f t="shared" ref="J3:J52" si="3">I3-H3</f>
        <v>27</v>
      </c>
      <c r="K3" s="51">
        <f t="shared" si="1"/>
        <v>6.9676759885549083E-2</v>
      </c>
      <c r="L3" s="55">
        <f>MIN(D3,F3)</f>
        <v>43918</v>
      </c>
      <c r="M3" s="55">
        <f>MAX(E3,G3)</f>
        <v>43945</v>
      </c>
      <c r="N3" s="51">
        <f t="shared" ref="N3:N52" si="4">M3-L3</f>
        <v>27</v>
      </c>
      <c r="O3" s="51">
        <f t="shared" si="2"/>
        <v>6.9676759885549083E-2</v>
      </c>
    </row>
    <row r="4" spans="1:15" ht="17" x14ac:dyDescent="0.2">
      <c r="A4" s="49" t="s">
        <v>345</v>
      </c>
      <c r="B4" s="54">
        <v>372522</v>
      </c>
      <c r="C4" s="50">
        <f t="shared" si="0"/>
        <v>1.7240947613894265E-2</v>
      </c>
      <c r="D4" s="56">
        <f>'IHME State Policies 05.26'!S4</f>
        <v>43920</v>
      </c>
      <c r="E4" s="56">
        <f>'IHME State Policies 05.26'!T4</f>
        <v>43967</v>
      </c>
      <c r="F4" s="56"/>
      <c r="G4" s="56"/>
      <c r="H4" s="55"/>
      <c r="I4" s="55"/>
      <c r="J4">
        <f t="shared" si="3"/>
        <v>0</v>
      </c>
      <c r="K4" s="51">
        <f t="shared" si="1"/>
        <v>0</v>
      </c>
      <c r="L4" s="55">
        <f>MIN(D4,F4)</f>
        <v>43920</v>
      </c>
      <c r="M4" s="55">
        <f>MAX(E4,G4)</f>
        <v>43967</v>
      </c>
      <c r="N4" s="51">
        <f t="shared" si="4"/>
        <v>47</v>
      </c>
      <c r="O4" s="51">
        <f t="shared" si="2"/>
        <v>0.81032453785303049</v>
      </c>
    </row>
    <row r="5" spans="1:15" ht="17" x14ac:dyDescent="0.2">
      <c r="A5" s="49" t="s">
        <v>347</v>
      </c>
      <c r="B5" s="54">
        <v>135225</v>
      </c>
      <c r="C5" s="50">
        <f t="shared" si="0"/>
        <v>6.2584414909424187E-3</v>
      </c>
      <c r="D5" s="56"/>
      <c r="E5" s="56"/>
      <c r="F5" s="56"/>
      <c r="G5" s="56"/>
      <c r="H5" s="55"/>
      <c r="I5" s="55"/>
      <c r="J5">
        <f t="shared" si="3"/>
        <v>0</v>
      </c>
      <c r="K5" s="51">
        <f t="shared" si="1"/>
        <v>0</v>
      </c>
      <c r="L5" s="55"/>
      <c r="M5" s="55"/>
      <c r="N5" s="51">
        <f t="shared" si="4"/>
        <v>0</v>
      </c>
      <c r="O5" s="51">
        <f t="shared" si="2"/>
        <v>0</v>
      </c>
    </row>
    <row r="6" spans="1:15" ht="17" x14ac:dyDescent="0.2">
      <c r="A6" s="49" t="s">
        <v>348</v>
      </c>
      <c r="B6" s="54">
        <v>3183251</v>
      </c>
      <c r="C6" s="50">
        <f t="shared" si="0"/>
        <v>0.14732623504887368</v>
      </c>
      <c r="D6" s="56">
        <f>'IHME State Policies 05.26'!S6</f>
        <v>43909</v>
      </c>
      <c r="E6" s="56">
        <v>44047</v>
      </c>
      <c r="F6" s="56">
        <f>'IHME State Policies 05.26'!AA6</f>
        <v>43909</v>
      </c>
      <c r="G6" s="56">
        <v>44047</v>
      </c>
      <c r="H6" s="55">
        <f>MAX(D6,F6)</f>
        <v>43909</v>
      </c>
      <c r="I6" s="55">
        <f>MIN(E6,G6)</f>
        <v>44047</v>
      </c>
      <c r="J6">
        <f t="shared" si="3"/>
        <v>138</v>
      </c>
      <c r="K6" s="51">
        <f t="shared" si="1"/>
        <v>20.33102043674457</v>
      </c>
      <c r="L6" s="55">
        <f t="shared" ref="L6:L28" si="5">MIN(D6,F6)</f>
        <v>43909</v>
      </c>
      <c r="M6" s="55">
        <f t="shared" ref="M6:M28" si="6">MAX(E6,G6)</f>
        <v>44047</v>
      </c>
      <c r="N6" s="51">
        <f t="shared" si="4"/>
        <v>138</v>
      </c>
      <c r="O6" s="51">
        <f t="shared" si="2"/>
        <v>20.33102043674457</v>
      </c>
    </row>
    <row r="7" spans="1:15" ht="17" x14ac:dyDescent="0.2">
      <c r="A7" s="49" t="s">
        <v>349</v>
      </c>
      <c r="B7" s="54">
        <v>396367</v>
      </c>
      <c r="C7" s="50">
        <f t="shared" si="0"/>
        <v>1.8344534505012933E-2</v>
      </c>
      <c r="D7" s="56">
        <f>'IHME State Policies 05.26'!S7</f>
        <v>43916</v>
      </c>
      <c r="E7" s="56">
        <f>'IHME State Policies 05.26'!T7</f>
        <v>43960</v>
      </c>
      <c r="F7" s="56">
        <f>'IHME State Policies 05.26'!AA7</f>
        <v>43916</v>
      </c>
      <c r="G7" s="56">
        <f>'IHME State Policies 05.26'!AB7</f>
        <v>43960</v>
      </c>
      <c r="H7" s="55">
        <f>MAX(D7,F7)</f>
        <v>43916</v>
      </c>
      <c r="I7" s="55">
        <f>MIN(E7,G7)</f>
        <v>43960</v>
      </c>
      <c r="J7">
        <f t="shared" si="3"/>
        <v>44</v>
      </c>
      <c r="K7" s="51">
        <f t="shared" si="1"/>
        <v>0.80715951822056908</v>
      </c>
      <c r="L7" s="55">
        <f t="shared" si="5"/>
        <v>43916</v>
      </c>
      <c r="M7" s="55">
        <f t="shared" si="6"/>
        <v>43960</v>
      </c>
      <c r="N7" s="51">
        <f t="shared" si="4"/>
        <v>44</v>
      </c>
      <c r="O7" s="51">
        <f t="shared" si="2"/>
        <v>0.80715951822056908</v>
      </c>
    </row>
    <row r="8" spans="1:15" ht="17" x14ac:dyDescent="0.2">
      <c r="A8" s="49" t="s">
        <v>350</v>
      </c>
      <c r="B8" s="54">
        <v>288985</v>
      </c>
      <c r="C8" s="50">
        <f t="shared" si="0"/>
        <v>1.3374714100647032E-2</v>
      </c>
      <c r="D8" s="56"/>
      <c r="E8" s="56"/>
      <c r="F8" s="56">
        <f>'IHME State Policies 05.26'!AA8</f>
        <v>43913</v>
      </c>
      <c r="G8" s="56">
        <f>'IHME State Policies 05.26'!AB8</f>
        <v>43971</v>
      </c>
      <c r="H8" s="55"/>
      <c r="I8" s="55"/>
      <c r="J8">
        <f t="shared" si="3"/>
        <v>0</v>
      </c>
      <c r="K8" s="51">
        <f t="shared" si="1"/>
        <v>0</v>
      </c>
      <c r="L8" s="55">
        <f t="shared" si="5"/>
        <v>43913</v>
      </c>
      <c r="M8" s="55">
        <f t="shared" si="6"/>
        <v>43971</v>
      </c>
      <c r="N8" s="51">
        <f t="shared" si="4"/>
        <v>58</v>
      </c>
      <c r="O8" s="51">
        <f t="shared" si="2"/>
        <v>0.77573341783752781</v>
      </c>
    </row>
    <row r="9" spans="1:15" ht="17" x14ac:dyDescent="0.2">
      <c r="A9" s="49" t="s">
        <v>351</v>
      </c>
      <c r="B9" s="54">
        <v>76410</v>
      </c>
      <c r="C9" s="50">
        <f t="shared" si="0"/>
        <v>3.5363839106889276E-3</v>
      </c>
      <c r="D9" s="56">
        <f>'IHME State Policies 05.26'!S9</f>
        <v>43914</v>
      </c>
      <c r="E9" s="56">
        <v>44047</v>
      </c>
      <c r="F9" s="56">
        <f>'IHME State Policies 05.26'!AA9</f>
        <v>43914</v>
      </c>
      <c r="G9" s="56">
        <f>'IHME State Policies 05.26'!AB9</f>
        <v>43959</v>
      </c>
      <c r="H9" s="55">
        <f>MAX(D9,F9)</f>
        <v>43914</v>
      </c>
      <c r="I9" s="55">
        <f>MIN(E9,G9)</f>
        <v>43959</v>
      </c>
      <c r="J9">
        <f t="shared" si="3"/>
        <v>45</v>
      </c>
      <c r="K9" s="51">
        <f t="shared" si="1"/>
        <v>0.15913727598100175</v>
      </c>
      <c r="L9" s="55">
        <f t="shared" si="5"/>
        <v>43914</v>
      </c>
      <c r="M9" s="55">
        <f t="shared" si="6"/>
        <v>44047</v>
      </c>
      <c r="N9" s="51">
        <f t="shared" si="4"/>
        <v>133</v>
      </c>
      <c r="O9" s="51">
        <f t="shared" si="2"/>
        <v>0.47033906012162735</v>
      </c>
    </row>
    <row r="10" spans="1:15" ht="17" x14ac:dyDescent="0.2">
      <c r="A10" s="49" t="s">
        <v>352</v>
      </c>
      <c r="B10" s="54">
        <v>148231</v>
      </c>
      <c r="C10" s="50">
        <f t="shared" si="0"/>
        <v>6.860381147301798E-3</v>
      </c>
      <c r="D10" s="56">
        <f>'IHME State Policies 05.26'!S10</f>
        <v>43920</v>
      </c>
      <c r="E10" s="56">
        <v>44047</v>
      </c>
      <c r="F10" s="56">
        <f>'IHME State Policies 05.26'!AA10</f>
        <v>43915</v>
      </c>
      <c r="G10" s="56">
        <v>44047</v>
      </c>
      <c r="H10" s="55">
        <f>MAX(D10,F10)</f>
        <v>43920</v>
      </c>
      <c r="I10" s="55">
        <f>MIN(E10,G10)</f>
        <v>44047</v>
      </c>
      <c r="J10">
        <f t="shared" si="3"/>
        <v>127</v>
      </c>
      <c r="K10" s="51">
        <f t="shared" si="1"/>
        <v>0.87126840570732833</v>
      </c>
      <c r="L10" s="55">
        <f t="shared" si="5"/>
        <v>43915</v>
      </c>
      <c r="M10" s="55">
        <f t="shared" si="6"/>
        <v>44047</v>
      </c>
      <c r="N10" s="51">
        <f t="shared" si="4"/>
        <v>132</v>
      </c>
      <c r="O10" s="51">
        <f t="shared" si="2"/>
        <v>0.90557031144383737</v>
      </c>
    </row>
    <row r="11" spans="1:15" ht="17" x14ac:dyDescent="0.2">
      <c r="A11" s="49" t="s">
        <v>353</v>
      </c>
      <c r="B11" s="54">
        <v>1111378</v>
      </c>
      <c r="C11" s="50">
        <f t="shared" si="0"/>
        <v>5.1436451745761537E-2</v>
      </c>
      <c r="D11" s="56">
        <f>'IHME State Policies 05.26'!S11</f>
        <v>43924</v>
      </c>
      <c r="E11" s="56">
        <f>'IHME State Policies 05.26'!T11</f>
        <v>43969</v>
      </c>
      <c r="F11" s="56"/>
      <c r="G11" s="56"/>
      <c r="H11" s="55"/>
      <c r="I11" s="55"/>
      <c r="J11">
        <f t="shared" si="3"/>
        <v>0</v>
      </c>
      <c r="K11" s="51">
        <f t="shared" si="1"/>
        <v>0</v>
      </c>
      <c r="L11" s="55">
        <f t="shared" si="5"/>
        <v>43924</v>
      </c>
      <c r="M11" s="55">
        <f t="shared" si="6"/>
        <v>43969</v>
      </c>
      <c r="N11" s="51">
        <f t="shared" si="4"/>
        <v>45</v>
      </c>
      <c r="O11" s="51">
        <f t="shared" si="2"/>
        <v>2.3146403285592694</v>
      </c>
    </row>
    <row r="12" spans="1:15" ht="17" x14ac:dyDescent="0.2">
      <c r="A12" s="49" t="s">
        <v>354</v>
      </c>
      <c r="B12" s="54">
        <v>625329</v>
      </c>
      <c r="C12" s="50">
        <f t="shared" si="0"/>
        <v>2.8941282744237618E-2</v>
      </c>
      <c r="D12" s="56">
        <f>'IHME State Policies 05.26'!S12</f>
        <v>43924</v>
      </c>
      <c r="E12" s="56">
        <v>44047</v>
      </c>
      <c r="F12" s="56"/>
      <c r="G12" s="56"/>
      <c r="H12" s="55"/>
      <c r="I12" s="55"/>
      <c r="J12">
        <f t="shared" si="3"/>
        <v>0</v>
      </c>
      <c r="K12" s="51">
        <f t="shared" si="1"/>
        <v>0</v>
      </c>
      <c r="L12" s="55">
        <f t="shared" si="5"/>
        <v>43924</v>
      </c>
      <c r="M12" s="55">
        <f t="shared" si="6"/>
        <v>44047</v>
      </c>
      <c r="N12" s="51">
        <f t="shared" si="4"/>
        <v>123</v>
      </c>
      <c r="O12" s="51">
        <f t="shared" si="2"/>
        <v>3.5597777775412269</v>
      </c>
    </row>
    <row r="13" spans="1:15" ht="17" x14ac:dyDescent="0.2">
      <c r="A13" s="49" t="s">
        <v>355</v>
      </c>
      <c r="B13" s="54">
        <v>98536</v>
      </c>
      <c r="C13" s="50">
        <f t="shared" si="0"/>
        <v>4.5604125771972802E-3</v>
      </c>
      <c r="D13" s="56">
        <f>'IHME State Policies 05.26'!S13</f>
        <v>43915</v>
      </c>
      <c r="E13" s="56">
        <v>44047</v>
      </c>
      <c r="F13" s="56">
        <f>'IHME State Policies 05.26'!AA13</f>
        <v>43915</v>
      </c>
      <c r="G13" s="56">
        <f>'IHME State Policies 05.26'!AB13</f>
        <v>43952</v>
      </c>
      <c r="H13" s="55">
        <f>MAX(D13,F13)</f>
        <v>43915</v>
      </c>
      <c r="I13" s="55">
        <f>MIN(E13,G13)</f>
        <v>43952</v>
      </c>
      <c r="J13">
        <f t="shared" si="3"/>
        <v>37</v>
      </c>
      <c r="K13" s="51">
        <f t="shared" si="1"/>
        <v>0.16873526535629937</v>
      </c>
      <c r="L13" s="55">
        <f t="shared" si="5"/>
        <v>43915</v>
      </c>
      <c r="M13" s="55">
        <f t="shared" si="6"/>
        <v>44047</v>
      </c>
      <c r="N13" s="51">
        <f t="shared" si="4"/>
        <v>132</v>
      </c>
      <c r="O13" s="51">
        <f t="shared" si="2"/>
        <v>0.60197446019004097</v>
      </c>
    </row>
    <row r="14" spans="1:15" ht="17" x14ac:dyDescent="0.2">
      <c r="A14" s="49" t="s">
        <v>356</v>
      </c>
      <c r="B14" s="54">
        <v>82265</v>
      </c>
      <c r="C14" s="50">
        <f t="shared" si="0"/>
        <v>3.8073632039369795E-3</v>
      </c>
      <c r="D14" s="56">
        <f>'IHME State Policies 05.26'!S14</f>
        <v>43915</v>
      </c>
      <c r="E14" s="56">
        <f>'IHME State Policies 05.26'!T14</f>
        <v>43952</v>
      </c>
      <c r="F14" s="56">
        <f>'IHME State Policies 05.26'!AA14</f>
        <v>43915</v>
      </c>
      <c r="G14" s="56">
        <f>'IHME State Policies 05.26'!AB14</f>
        <v>43952</v>
      </c>
      <c r="H14" s="55">
        <f>MAX(D14,F14)</f>
        <v>43915</v>
      </c>
      <c r="I14" s="55">
        <f>MIN(E14,G14)</f>
        <v>43952</v>
      </c>
      <c r="J14">
        <f t="shared" si="3"/>
        <v>37</v>
      </c>
      <c r="K14" s="51">
        <f t="shared" si="1"/>
        <v>0.14087243854566825</v>
      </c>
      <c r="L14" s="55">
        <f t="shared" si="5"/>
        <v>43915</v>
      </c>
      <c r="M14" s="55">
        <f t="shared" si="6"/>
        <v>43952</v>
      </c>
      <c r="N14" s="51">
        <f t="shared" si="4"/>
        <v>37</v>
      </c>
      <c r="O14" s="51">
        <f t="shared" si="2"/>
        <v>0.14087243854566825</v>
      </c>
    </row>
    <row r="15" spans="1:15" ht="17" x14ac:dyDescent="0.2">
      <c r="A15" s="49" t="s">
        <v>357</v>
      </c>
      <c r="B15" s="54">
        <v>908913</v>
      </c>
      <c r="C15" s="50">
        <f t="shared" si="0"/>
        <v>4.2066029438764627E-2</v>
      </c>
      <c r="D15" s="56">
        <f>'IHME State Policies 05.26'!S15</f>
        <v>43911</v>
      </c>
      <c r="E15" s="56">
        <v>44047</v>
      </c>
      <c r="F15" s="56">
        <f>'IHME State Policies 05.26'!AA15</f>
        <v>43911</v>
      </c>
      <c r="G15" s="56">
        <f>'IHME State Policies 05.26'!AB15</f>
        <v>43952</v>
      </c>
      <c r="H15" s="55">
        <f>MAX(D15,F15)</f>
        <v>43911</v>
      </c>
      <c r="I15" s="55">
        <f>MIN(E15,G15)</f>
        <v>43952</v>
      </c>
      <c r="J15">
        <f t="shared" si="3"/>
        <v>41</v>
      </c>
      <c r="K15" s="51">
        <f t="shared" si="1"/>
        <v>1.7247072069893497</v>
      </c>
      <c r="L15" s="55">
        <f t="shared" si="5"/>
        <v>43911</v>
      </c>
      <c r="M15" s="55">
        <f t="shared" si="6"/>
        <v>44047</v>
      </c>
      <c r="N15" s="51">
        <f t="shared" si="4"/>
        <v>136</v>
      </c>
      <c r="O15" s="51">
        <f t="shared" si="2"/>
        <v>5.7209800036719889</v>
      </c>
    </row>
    <row r="16" spans="1:15" ht="17" x14ac:dyDescent="0.2">
      <c r="A16" s="49" t="s">
        <v>358</v>
      </c>
      <c r="B16" s="54">
        <v>381733</v>
      </c>
      <c r="C16" s="50">
        <f t="shared" si="0"/>
        <v>1.7667248257806783E-2</v>
      </c>
      <c r="D16" s="56">
        <f>'IHME State Policies 05.26'!S16</f>
        <v>43915</v>
      </c>
      <c r="E16" s="56">
        <f>'IHME State Policies 05.26'!T16</f>
        <v>43969</v>
      </c>
      <c r="F16" s="56">
        <f>'IHME State Policies 05.26'!AA16</f>
        <v>43914</v>
      </c>
      <c r="G16" s="56">
        <v>44047</v>
      </c>
      <c r="H16" s="55">
        <f>MAX(D16,F16)</f>
        <v>43915</v>
      </c>
      <c r="I16" s="55">
        <f>MIN(E16,G16)</f>
        <v>43969</v>
      </c>
      <c r="J16">
        <f t="shared" si="3"/>
        <v>54</v>
      </c>
      <c r="K16" s="51">
        <f t="shared" si="1"/>
        <v>0.95403140592156632</v>
      </c>
      <c r="L16" s="55">
        <f t="shared" si="5"/>
        <v>43914</v>
      </c>
      <c r="M16" s="55">
        <f t="shared" si="6"/>
        <v>44047</v>
      </c>
      <c r="N16" s="51">
        <f t="shared" si="4"/>
        <v>133</v>
      </c>
      <c r="O16" s="51">
        <f t="shared" si="2"/>
        <v>2.3497440182883023</v>
      </c>
    </row>
    <row r="17" spans="1:15" ht="17" x14ac:dyDescent="0.2">
      <c r="A17" s="49" t="s">
        <v>359</v>
      </c>
      <c r="B17" s="54">
        <v>197172</v>
      </c>
      <c r="C17" s="50">
        <f t="shared" si="0"/>
        <v>9.125453323365491E-3</v>
      </c>
      <c r="D17" s="56"/>
      <c r="E17" s="56"/>
      <c r="F17" s="56">
        <f>'IHME State Policies 05.26'!AA17</f>
        <v>43907</v>
      </c>
      <c r="G17" s="56">
        <f>'IHME State Policies 05.26'!AB17</f>
        <v>43959</v>
      </c>
      <c r="H17" s="55"/>
      <c r="I17" s="55"/>
      <c r="J17">
        <f t="shared" si="3"/>
        <v>0</v>
      </c>
      <c r="K17" s="51">
        <f t="shared" si="1"/>
        <v>0</v>
      </c>
      <c r="L17" s="55">
        <f t="shared" si="5"/>
        <v>43907</v>
      </c>
      <c r="M17" s="55">
        <f t="shared" si="6"/>
        <v>43959</v>
      </c>
      <c r="N17" s="51">
        <f t="shared" si="4"/>
        <v>52</v>
      </c>
      <c r="O17" s="51">
        <f t="shared" si="2"/>
        <v>0.47452357281500551</v>
      </c>
    </row>
    <row r="18" spans="1:15" ht="17" x14ac:dyDescent="0.2">
      <c r="A18" s="49" t="s">
        <v>360</v>
      </c>
      <c r="B18" s="54">
        <v>175703</v>
      </c>
      <c r="C18" s="50">
        <f t="shared" si="0"/>
        <v>8.1318317269961603E-3</v>
      </c>
      <c r="D18" s="56">
        <f>'IHME State Policies 05.26'!S18</f>
        <v>43920</v>
      </c>
      <c r="E18" s="56">
        <f>'IHME State Policies 05.26'!T18</f>
        <v>43955</v>
      </c>
      <c r="F18" s="56"/>
      <c r="G18" s="56"/>
      <c r="H18" s="55"/>
      <c r="I18" s="55"/>
      <c r="J18">
        <f t="shared" si="3"/>
        <v>0</v>
      </c>
      <c r="K18" s="51">
        <f t="shared" si="1"/>
        <v>0</v>
      </c>
      <c r="L18" s="55">
        <f t="shared" si="5"/>
        <v>43920</v>
      </c>
      <c r="M18" s="55">
        <f t="shared" si="6"/>
        <v>43955</v>
      </c>
      <c r="N18" s="51">
        <f t="shared" si="4"/>
        <v>35</v>
      </c>
      <c r="O18" s="51">
        <f t="shared" si="2"/>
        <v>0.28461411044486562</v>
      </c>
    </row>
    <row r="19" spans="1:15" ht="17" x14ac:dyDescent="0.2">
      <c r="A19" s="49" t="s">
        <v>361</v>
      </c>
      <c r="B19" s="54">
        <v>217564</v>
      </c>
      <c r="C19" s="50">
        <f t="shared" si="0"/>
        <v>1.0069229539917887E-2</v>
      </c>
      <c r="D19" s="56"/>
      <c r="E19" s="56"/>
      <c r="F19" s="56">
        <f>'IHME State Policies 05.26'!AA19</f>
        <v>43916</v>
      </c>
      <c r="G19" s="56">
        <f>'IHME State Policies 05.26'!AB19</f>
        <v>43962</v>
      </c>
      <c r="H19" s="55"/>
      <c r="I19" s="55"/>
      <c r="J19">
        <f t="shared" si="3"/>
        <v>0</v>
      </c>
      <c r="K19" s="51">
        <f t="shared" si="1"/>
        <v>0</v>
      </c>
      <c r="L19" s="55">
        <f t="shared" si="5"/>
        <v>43916</v>
      </c>
      <c r="M19" s="55">
        <f t="shared" si="6"/>
        <v>43962</v>
      </c>
      <c r="N19" s="51">
        <f t="shared" si="4"/>
        <v>46</v>
      </c>
      <c r="O19" s="51">
        <f t="shared" si="2"/>
        <v>0.46318455883622278</v>
      </c>
    </row>
    <row r="20" spans="1:15" ht="17" x14ac:dyDescent="0.2">
      <c r="A20" s="49" t="s">
        <v>362</v>
      </c>
      <c r="B20" s="54">
        <v>267051</v>
      </c>
      <c r="C20" s="50">
        <f t="shared" si="0"/>
        <v>1.2359571518562868E-2</v>
      </c>
      <c r="D20" s="56">
        <f>'IHME State Policies 05.26'!S20</f>
        <v>43913</v>
      </c>
      <c r="E20" s="56">
        <f>'IHME State Policies 05.26'!T20</f>
        <v>43966</v>
      </c>
      <c r="F20" s="56">
        <f>'IHME State Policies 05.26'!AA20</f>
        <v>43912</v>
      </c>
      <c r="G20" s="56">
        <f>'IHME State Policies 05.26'!AB20</f>
        <v>43952</v>
      </c>
      <c r="H20" s="55">
        <f>MAX(D20,F20)</f>
        <v>43913</v>
      </c>
      <c r="I20" s="55">
        <f>MIN(E20,G20)</f>
        <v>43952</v>
      </c>
      <c r="J20">
        <f t="shared" si="3"/>
        <v>39</v>
      </c>
      <c r="K20" s="51">
        <f t="shared" si="1"/>
        <v>0.48202328922395182</v>
      </c>
      <c r="L20" s="55">
        <f t="shared" si="5"/>
        <v>43912</v>
      </c>
      <c r="M20" s="55">
        <f t="shared" si="6"/>
        <v>43966</v>
      </c>
      <c r="N20" s="51">
        <f t="shared" si="4"/>
        <v>54</v>
      </c>
      <c r="O20" s="51">
        <f t="shared" si="2"/>
        <v>0.66741686200239481</v>
      </c>
    </row>
    <row r="21" spans="1:15" ht="17" x14ac:dyDescent="0.2">
      <c r="A21" s="49" t="s">
        <v>363</v>
      </c>
      <c r="B21" s="54">
        <v>68441</v>
      </c>
      <c r="C21" s="50">
        <f t="shared" si="0"/>
        <v>3.1675651253953788E-3</v>
      </c>
      <c r="D21" s="56">
        <f>'IHME State Policies 05.26'!S21</f>
        <v>43923</v>
      </c>
      <c r="E21" s="56">
        <v>44047</v>
      </c>
      <c r="F21" s="56">
        <f>'IHME State Policies 05.26'!AA21</f>
        <v>43915</v>
      </c>
      <c r="G21" s="56">
        <f>'IHME State Policies 05.26'!AB21</f>
        <v>43952</v>
      </c>
      <c r="H21" s="55">
        <f>MAX(D21,F21)</f>
        <v>43923</v>
      </c>
      <c r="I21" s="55">
        <f>MIN(E21,G21)</f>
        <v>43952</v>
      </c>
      <c r="J21">
        <f t="shared" si="3"/>
        <v>29</v>
      </c>
      <c r="K21" s="51">
        <f t="shared" si="1"/>
        <v>9.1859388636465977E-2</v>
      </c>
      <c r="L21" s="55">
        <f t="shared" si="5"/>
        <v>43915</v>
      </c>
      <c r="M21" s="55">
        <f t="shared" si="6"/>
        <v>44047</v>
      </c>
      <c r="N21" s="51">
        <f t="shared" si="4"/>
        <v>132</v>
      </c>
      <c r="O21" s="51">
        <f t="shared" si="2"/>
        <v>0.41811859655218997</v>
      </c>
    </row>
    <row r="22" spans="1:15" ht="17" x14ac:dyDescent="0.2">
      <c r="A22" s="49" t="s">
        <v>364</v>
      </c>
      <c r="B22" s="54">
        <v>434312</v>
      </c>
      <c r="C22" s="50">
        <f t="shared" si="0"/>
        <v>2.0100693221032973E-2</v>
      </c>
      <c r="D22" s="56">
        <f>'IHME State Policies 05.26'!S22</f>
        <v>43920</v>
      </c>
      <c r="E22" s="56">
        <v>44047</v>
      </c>
      <c r="F22" s="56">
        <f>'IHME State Policies 05.26'!AA22</f>
        <v>43913</v>
      </c>
      <c r="G22" s="56">
        <f>'IHME State Policies 05.26'!AB22</f>
        <v>43966</v>
      </c>
      <c r="H22" s="55">
        <f>MAX(D22,F22)</f>
        <v>43920</v>
      </c>
      <c r="I22" s="55">
        <f>MIN(E22,G22)</f>
        <v>43966</v>
      </c>
      <c r="J22">
        <f t="shared" si="3"/>
        <v>46</v>
      </c>
      <c r="K22" s="51">
        <f t="shared" si="1"/>
        <v>0.92463188816751674</v>
      </c>
      <c r="L22" s="55">
        <f t="shared" si="5"/>
        <v>43913</v>
      </c>
      <c r="M22" s="55">
        <f t="shared" si="6"/>
        <v>44047</v>
      </c>
      <c r="N22" s="51">
        <f t="shared" si="4"/>
        <v>134</v>
      </c>
      <c r="O22" s="51">
        <f t="shared" si="2"/>
        <v>2.6934928916184182</v>
      </c>
    </row>
    <row r="23" spans="1:15" ht="17" x14ac:dyDescent="0.2">
      <c r="A23" s="49" t="s">
        <v>365</v>
      </c>
      <c r="B23" s="54">
        <v>604208</v>
      </c>
      <c r="C23" s="50">
        <f t="shared" si="0"/>
        <v>2.7963767175887128E-2</v>
      </c>
      <c r="D23" s="56"/>
      <c r="E23" s="56"/>
      <c r="F23" s="56">
        <f>'IHME State Policies 05.26'!AA23</f>
        <v>43914</v>
      </c>
      <c r="G23" s="56">
        <f>'IHME State Policies 05.26'!AB23</f>
        <v>43969</v>
      </c>
      <c r="H23" s="55"/>
      <c r="I23" s="55"/>
      <c r="J23">
        <f t="shared" si="3"/>
        <v>0</v>
      </c>
      <c r="K23" s="51">
        <f t="shared" si="1"/>
        <v>0</v>
      </c>
      <c r="L23" s="55">
        <f t="shared" si="5"/>
        <v>43914</v>
      </c>
      <c r="M23" s="55">
        <f t="shared" si="6"/>
        <v>43969</v>
      </c>
      <c r="N23" s="51">
        <f t="shared" si="4"/>
        <v>55</v>
      </c>
      <c r="O23" s="51">
        <f t="shared" si="2"/>
        <v>1.5380071946737921</v>
      </c>
    </row>
    <row r="24" spans="1:15" ht="17" x14ac:dyDescent="0.2">
      <c r="A24" s="49" t="s">
        <v>366</v>
      </c>
      <c r="B24" s="54">
        <v>548567</v>
      </c>
      <c r="C24" s="50">
        <f t="shared" si="0"/>
        <v>2.5388607678771009E-2</v>
      </c>
      <c r="D24" s="56">
        <f>'IHME State Policies 05.26'!S24</f>
        <v>43914</v>
      </c>
      <c r="E24" s="56">
        <v>44047</v>
      </c>
      <c r="F24" s="56">
        <f>'IHME State Policies 05.26'!AA24</f>
        <v>43913</v>
      </c>
      <c r="G24" s="56">
        <f>'IHME State Policies 05.26'!AB24</f>
        <v>43958</v>
      </c>
      <c r="H24" s="55">
        <f>MAX(D24,F24)</f>
        <v>43914</v>
      </c>
      <c r="I24" s="55">
        <f>MIN(E24,G24)</f>
        <v>43958</v>
      </c>
      <c r="J24">
        <f t="shared" si="3"/>
        <v>44</v>
      </c>
      <c r="K24" s="51">
        <f t="shared" si="1"/>
        <v>1.1170987378659243</v>
      </c>
      <c r="L24" s="55">
        <f t="shared" si="5"/>
        <v>43913</v>
      </c>
      <c r="M24" s="55">
        <f t="shared" si="6"/>
        <v>44047</v>
      </c>
      <c r="N24" s="51">
        <f t="shared" si="4"/>
        <v>134</v>
      </c>
      <c r="O24" s="51">
        <f t="shared" si="2"/>
        <v>3.4020734289553149</v>
      </c>
    </row>
    <row r="25" spans="1:15" ht="17" x14ac:dyDescent="0.2">
      <c r="A25" s="49" t="s">
        <v>367</v>
      </c>
      <c r="B25" s="54">
        <v>385907</v>
      </c>
      <c r="C25" s="50">
        <f t="shared" si="0"/>
        <v>1.7860428030653474E-2</v>
      </c>
      <c r="D25" s="56">
        <f>'IHME State Policies 05.26'!S25</f>
        <v>43918</v>
      </c>
      <c r="E25" s="56">
        <f>'IHME State Policies 05.26'!T25</f>
        <v>43969</v>
      </c>
      <c r="F25" s="56"/>
      <c r="G25" s="56"/>
      <c r="H25" s="55"/>
      <c r="I25" s="55"/>
      <c r="J25">
        <f t="shared" si="3"/>
        <v>0</v>
      </c>
      <c r="K25" s="51">
        <f t="shared" si="1"/>
        <v>0</v>
      </c>
      <c r="L25" s="55">
        <f t="shared" si="5"/>
        <v>43918</v>
      </c>
      <c r="M25" s="55">
        <f t="shared" si="6"/>
        <v>43969</v>
      </c>
      <c r="N25" s="51">
        <f t="shared" si="4"/>
        <v>51</v>
      </c>
      <c r="O25" s="51">
        <f t="shared" si="2"/>
        <v>0.91088182956332719</v>
      </c>
    </row>
    <row r="26" spans="1:15" ht="17" x14ac:dyDescent="0.2">
      <c r="A26" s="49" t="s">
        <v>368</v>
      </c>
      <c r="B26" s="54">
        <v>120429</v>
      </c>
      <c r="C26" s="50">
        <f t="shared" si="0"/>
        <v>5.5736576100033613E-3</v>
      </c>
      <c r="D26" s="56">
        <f>'IHME State Policies 05.26'!S26</f>
        <v>43924</v>
      </c>
      <c r="E26" s="56">
        <f>'IHME State Policies 05.26'!T26</f>
        <v>43948</v>
      </c>
      <c r="F26" s="56">
        <f>'IHME State Policies 05.26'!AA26</f>
        <v>43924</v>
      </c>
      <c r="G26" s="56">
        <f>'IHME State Policies 05.26'!AB26</f>
        <v>43948</v>
      </c>
      <c r="H26" s="55">
        <f>MAX(D26,F26)</f>
        <v>43924</v>
      </c>
      <c r="I26" s="55">
        <f>MIN(E26,G26)</f>
        <v>43948</v>
      </c>
      <c r="J26">
        <f t="shared" si="3"/>
        <v>24</v>
      </c>
      <c r="K26" s="51">
        <f t="shared" si="1"/>
        <v>0.13376778264008066</v>
      </c>
      <c r="L26" s="55">
        <f t="shared" si="5"/>
        <v>43924</v>
      </c>
      <c r="M26" s="55">
        <f t="shared" si="6"/>
        <v>43948</v>
      </c>
      <c r="N26" s="51">
        <f t="shared" si="4"/>
        <v>24</v>
      </c>
      <c r="O26" s="51">
        <f t="shared" si="2"/>
        <v>0.13376778264008066</v>
      </c>
    </row>
    <row r="27" spans="1:15" ht="17" x14ac:dyDescent="0.2">
      <c r="A27" s="49" t="s">
        <v>369</v>
      </c>
      <c r="B27" s="54">
        <v>336816</v>
      </c>
      <c r="C27" s="50">
        <f t="shared" si="0"/>
        <v>1.5588413601133383E-2</v>
      </c>
      <c r="D27" s="56">
        <f>'IHME State Policies 05.26'!S27</f>
        <v>43927</v>
      </c>
      <c r="E27" s="56">
        <f>'IHME State Policies 05.26'!T27</f>
        <v>43966</v>
      </c>
      <c r="F27" s="56"/>
      <c r="G27" s="56"/>
      <c r="H27" s="55"/>
      <c r="I27" s="55"/>
      <c r="J27">
        <f t="shared" si="3"/>
        <v>0</v>
      </c>
      <c r="K27" s="51">
        <f t="shared" si="1"/>
        <v>0</v>
      </c>
      <c r="L27" s="55">
        <f t="shared" si="5"/>
        <v>43927</v>
      </c>
      <c r="M27" s="55">
        <f t="shared" si="6"/>
        <v>43966</v>
      </c>
      <c r="N27" s="51">
        <f t="shared" si="4"/>
        <v>39</v>
      </c>
      <c r="O27" s="51">
        <f t="shared" si="2"/>
        <v>0.60794813044420193</v>
      </c>
    </row>
    <row r="28" spans="1:15" ht="17" x14ac:dyDescent="0.2">
      <c r="A28" s="49" t="s">
        <v>370</v>
      </c>
      <c r="B28" s="54">
        <v>52948</v>
      </c>
      <c r="C28" s="50">
        <f t="shared" si="0"/>
        <v>2.4505229067289273E-3</v>
      </c>
      <c r="D28" s="56">
        <f>'IHME State Policies 05.26'!S28</f>
        <v>43916</v>
      </c>
      <c r="E28" s="56">
        <f>'IHME State Policies 05.26'!T28</f>
        <v>43947</v>
      </c>
      <c r="F28" s="56">
        <f>'IHME State Policies 05.26'!AA28</f>
        <v>43916</v>
      </c>
      <c r="G28" s="56">
        <f>'IHME State Policies 05.26'!AB28</f>
        <v>43952</v>
      </c>
      <c r="H28" s="55">
        <f>MAX(D28,F28)</f>
        <v>43916</v>
      </c>
      <c r="I28" s="55">
        <f>MIN(E28,G28)</f>
        <v>43947</v>
      </c>
      <c r="J28">
        <f t="shared" si="3"/>
        <v>31</v>
      </c>
      <c r="K28" s="51">
        <f t="shared" si="1"/>
        <v>7.5966210108596749E-2</v>
      </c>
      <c r="L28" s="55">
        <f t="shared" si="5"/>
        <v>43916</v>
      </c>
      <c r="M28" s="55">
        <f t="shared" si="6"/>
        <v>43952</v>
      </c>
      <c r="N28" s="51">
        <f t="shared" si="4"/>
        <v>36</v>
      </c>
      <c r="O28" s="51">
        <f t="shared" si="2"/>
        <v>8.8218824642241386E-2</v>
      </c>
    </row>
    <row r="29" spans="1:15" ht="17" x14ac:dyDescent="0.2">
      <c r="A29" s="49" t="s">
        <v>371</v>
      </c>
      <c r="B29" s="54">
        <v>129098</v>
      </c>
      <c r="C29" s="50">
        <f t="shared" si="0"/>
        <v>5.974873578093432E-3</v>
      </c>
      <c r="D29" s="56"/>
      <c r="E29" s="56"/>
      <c r="F29" s="56"/>
      <c r="G29" s="56"/>
      <c r="H29" s="55"/>
      <c r="I29" s="55"/>
      <c r="J29">
        <f t="shared" si="3"/>
        <v>0</v>
      </c>
      <c r="K29" s="51">
        <f t="shared" si="1"/>
        <v>0</v>
      </c>
      <c r="L29" s="55"/>
      <c r="M29" s="55"/>
      <c r="N29" s="51">
        <f t="shared" si="4"/>
        <v>0</v>
      </c>
      <c r="O29" s="51">
        <f t="shared" si="2"/>
        <v>0</v>
      </c>
    </row>
    <row r="30" spans="1:15" ht="17" x14ac:dyDescent="0.2">
      <c r="A30" s="49" t="s">
        <v>372</v>
      </c>
      <c r="B30" s="54">
        <v>180406</v>
      </c>
      <c r="C30" s="50">
        <f t="shared" si="0"/>
        <v>8.3494945136990788E-3</v>
      </c>
      <c r="D30" s="56">
        <f>'IHME State Policies 05.26'!S30</f>
        <v>43921</v>
      </c>
      <c r="E30" s="56">
        <f>'IHME State Policies 05.26'!T30</f>
        <v>43960</v>
      </c>
      <c r="F30" s="56">
        <f>'IHME State Policies 05.26'!AA30</f>
        <v>43911</v>
      </c>
      <c r="G30" s="56">
        <f>'IHME State Policies 05.26'!AB30</f>
        <v>43952</v>
      </c>
      <c r="H30" s="55">
        <f t="shared" ref="H30:H35" si="7">MAX(D30,F30)</f>
        <v>43921</v>
      </c>
      <c r="I30" s="55">
        <f t="shared" ref="I30:I35" si="8">MIN(E30,G30)</f>
        <v>43952</v>
      </c>
      <c r="J30">
        <f t="shared" si="3"/>
        <v>31</v>
      </c>
      <c r="K30" s="51">
        <f t="shared" si="1"/>
        <v>0.25883432992467142</v>
      </c>
      <c r="L30" s="55">
        <f t="shared" ref="L30:L35" si="9">MIN(D30,F30)</f>
        <v>43911</v>
      </c>
      <c r="M30" s="55">
        <f t="shared" ref="M30:M35" si="10">MAX(E30,G30)</f>
        <v>43960</v>
      </c>
      <c r="N30" s="51">
        <f t="shared" si="4"/>
        <v>49</v>
      </c>
      <c r="O30" s="51">
        <f t="shared" si="2"/>
        <v>0.40912523117125488</v>
      </c>
    </row>
    <row r="31" spans="1:15" ht="17" x14ac:dyDescent="0.2">
      <c r="A31" s="49" t="s">
        <v>373</v>
      </c>
      <c r="B31" s="54">
        <v>89836</v>
      </c>
      <c r="C31" s="50">
        <f t="shared" si="0"/>
        <v>4.1577618767262205E-3</v>
      </c>
      <c r="D31" s="56">
        <f>'IHME State Policies 05.26'!S31</f>
        <v>43917</v>
      </c>
      <c r="E31" s="56">
        <v>44047</v>
      </c>
      <c r="F31" s="56">
        <f>'IHME State Policies 05.26'!AA31</f>
        <v>43918</v>
      </c>
      <c r="G31" s="56">
        <f>'IHME State Policies 05.26'!AB31</f>
        <v>43962</v>
      </c>
      <c r="H31" s="55">
        <f t="shared" si="7"/>
        <v>43918</v>
      </c>
      <c r="I31" s="55">
        <f t="shared" si="8"/>
        <v>43962</v>
      </c>
      <c r="J31">
        <f t="shared" si="3"/>
        <v>44</v>
      </c>
      <c r="K31" s="51">
        <f t="shared" si="1"/>
        <v>0.1829415225759537</v>
      </c>
      <c r="L31" s="55">
        <f t="shared" si="9"/>
        <v>43917</v>
      </c>
      <c r="M31" s="55">
        <f t="shared" si="10"/>
        <v>44047</v>
      </c>
      <c r="N31" s="51">
        <f t="shared" si="4"/>
        <v>130</v>
      </c>
      <c r="O31" s="51">
        <f t="shared" si="2"/>
        <v>0.54050904397440869</v>
      </c>
    </row>
    <row r="32" spans="1:15" ht="17" x14ac:dyDescent="0.2">
      <c r="A32" s="49" t="s">
        <v>374</v>
      </c>
      <c r="B32" s="54">
        <v>652412</v>
      </c>
      <c r="C32" s="50">
        <f t="shared" si="0"/>
        <v>3.0194729746635056E-2</v>
      </c>
      <c r="D32" s="56">
        <f>'IHME State Policies 05.26'!S32</f>
        <v>43911</v>
      </c>
      <c r="E32" s="56">
        <v>44047</v>
      </c>
      <c r="F32" s="56">
        <f>'IHME State Policies 05.26'!AA32</f>
        <v>43911</v>
      </c>
      <c r="G32" s="56">
        <f>'IHME State Policies 05.26'!AB32</f>
        <v>43953</v>
      </c>
      <c r="H32" s="55">
        <f t="shared" si="7"/>
        <v>43911</v>
      </c>
      <c r="I32" s="55">
        <f t="shared" si="8"/>
        <v>43953</v>
      </c>
      <c r="J32">
        <f t="shared" si="3"/>
        <v>42</v>
      </c>
      <c r="K32" s="51">
        <f t="shared" si="1"/>
        <v>1.2681786493586724</v>
      </c>
      <c r="L32" s="55">
        <f t="shared" si="9"/>
        <v>43911</v>
      </c>
      <c r="M32" s="55">
        <f t="shared" si="10"/>
        <v>44047</v>
      </c>
      <c r="N32" s="51">
        <f t="shared" si="4"/>
        <v>136</v>
      </c>
      <c r="O32" s="51">
        <f t="shared" si="2"/>
        <v>4.1064832455423677</v>
      </c>
    </row>
    <row r="33" spans="1:15" ht="17" x14ac:dyDescent="0.2">
      <c r="A33" s="49" t="s">
        <v>375</v>
      </c>
      <c r="B33" s="54">
        <v>105263</v>
      </c>
      <c r="C33" s="50">
        <f t="shared" si="0"/>
        <v>4.8717495038718564E-3</v>
      </c>
      <c r="D33" s="56"/>
      <c r="E33" s="56"/>
      <c r="F33" s="56">
        <f>'IHME State Policies 05.26'!AA33</f>
        <v>43914</v>
      </c>
      <c r="G33" s="56">
        <f>'IHME State Policies 05.26'!AB33</f>
        <v>43966</v>
      </c>
      <c r="H33" s="55">
        <f t="shared" si="7"/>
        <v>43914</v>
      </c>
      <c r="I33" s="55">
        <f t="shared" si="8"/>
        <v>43966</v>
      </c>
      <c r="J33">
        <f t="shared" si="3"/>
        <v>52</v>
      </c>
      <c r="K33" s="51">
        <f t="shared" si="1"/>
        <v>0.25333097420133655</v>
      </c>
      <c r="L33" s="55">
        <f t="shared" si="9"/>
        <v>43914</v>
      </c>
      <c r="M33" s="55">
        <f t="shared" si="10"/>
        <v>43966</v>
      </c>
      <c r="N33" s="51">
        <f t="shared" si="4"/>
        <v>52</v>
      </c>
      <c r="O33" s="51">
        <f t="shared" si="2"/>
        <v>0.25333097420133655</v>
      </c>
    </row>
    <row r="34" spans="1:15" ht="17" x14ac:dyDescent="0.2">
      <c r="A34" s="49" t="s">
        <v>376</v>
      </c>
      <c r="B34" s="54">
        <v>1751674</v>
      </c>
      <c r="C34" s="50">
        <f t="shared" ref="C34:C65" si="11">B34/$B$53</f>
        <v>8.1070432539878501E-2</v>
      </c>
      <c r="D34" s="56">
        <f>'IHME State Policies 05.26'!S34</f>
        <v>43912</v>
      </c>
      <c r="E34" s="56">
        <v>44047</v>
      </c>
      <c r="F34" s="56">
        <f>'IHME State Policies 05.26'!AA34</f>
        <v>43912</v>
      </c>
      <c r="G34" s="56">
        <v>44047</v>
      </c>
      <c r="H34" s="55">
        <f t="shared" si="7"/>
        <v>43912</v>
      </c>
      <c r="I34" s="55">
        <f t="shared" si="8"/>
        <v>44047</v>
      </c>
      <c r="J34">
        <f t="shared" si="3"/>
        <v>135</v>
      </c>
      <c r="K34" s="51">
        <f t="shared" ref="K34:K65" si="12">J34*C34</f>
        <v>10.944508392883598</v>
      </c>
      <c r="L34" s="55">
        <f t="shared" si="9"/>
        <v>43912</v>
      </c>
      <c r="M34" s="55">
        <f t="shared" si="10"/>
        <v>44047</v>
      </c>
      <c r="N34" s="51">
        <f t="shared" si="4"/>
        <v>135</v>
      </c>
      <c r="O34" s="51">
        <f t="shared" ref="O34:O65" si="13">N34*C34</f>
        <v>10.944508392883598</v>
      </c>
    </row>
    <row r="35" spans="1:15" ht="17" x14ac:dyDescent="0.2">
      <c r="A35" s="49" t="s">
        <v>377</v>
      </c>
      <c r="B35" s="54">
        <v>596383</v>
      </c>
      <c r="C35" s="50">
        <f t="shared" si="11"/>
        <v>2.7601612953911722E-2</v>
      </c>
      <c r="D35" s="56">
        <f>'IHME State Policies 05.26'!S35</f>
        <v>43920</v>
      </c>
      <c r="E35" s="56">
        <f>'IHME State Policies 05.26'!T35</f>
        <v>43959</v>
      </c>
      <c r="F35" s="56">
        <f>'IHME State Policies 05.26'!AA35</f>
        <v>43920</v>
      </c>
      <c r="G35" s="56">
        <f>'IHME State Policies 05.26'!AB35</f>
        <v>43959</v>
      </c>
      <c r="H35" s="55">
        <f t="shared" si="7"/>
        <v>43920</v>
      </c>
      <c r="I35" s="55">
        <f t="shared" si="8"/>
        <v>43959</v>
      </c>
      <c r="J35">
        <f t="shared" si="3"/>
        <v>39</v>
      </c>
      <c r="K35" s="51">
        <f t="shared" si="12"/>
        <v>1.0764629052025572</v>
      </c>
      <c r="L35" s="55">
        <f t="shared" si="9"/>
        <v>43920</v>
      </c>
      <c r="M35" s="55">
        <f t="shared" si="10"/>
        <v>43959</v>
      </c>
      <c r="N35" s="51">
        <f t="shared" si="4"/>
        <v>39</v>
      </c>
      <c r="O35" s="51">
        <f t="shared" si="13"/>
        <v>1.0764629052025572</v>
      </c>
    </row>
    <row r="36" spans="1:15" ht="17" x14ac:dyDescent="0.2">
      <c r="A36" s="49" t="s">
        <v>378</v>
      </c>
      <c r="B36" s="54">
        <v>57400</v>
      </c>
      <c r="C36" s="50">
        <f t="shared" si="11"/>
        <v>2.6565689893148074E-3</v>
      </c>
      <c r="D36" s="56"/>
      <c r="E36" s="56"/>
      <c r="F36" s="56"/>
      <c r="G36" s="56"/>
      <c r="H36" s="55"/>
      <c r="I36" s="55"/>
      <c r="J36">
        <f t="shared" si="3"/>
        <v>0</v>
      </c>
      <c r="K36" s="51">
        <f t="shared" si="12"/>
        <v>0</v>
      </c>
      <c r="L36" s="55"/>
      <c r="M36" s="55"/>
      <c r="N36" s="51">
        <f t="shared" si="4"/>
        <v>0</v>
      </c>
      <c r="O36" s="51">
        <f t="shared" si="13"/>
        <v>0</v>
      </c>
    </row>
    <row r="37" spans="1:15" ht="17" x14ac:dyDescent="0.2">
      <c r="A37" s="49" t="s">
        <v>379</v>
      </c>
      <c r="B37" s="54">
        <v>706764</v>
      </c>
      <c r="C37" s="50">
        <f t="shared" si="11"/>
        <v>3.2710232145715862E-2</v>
      </c>
      <c r="D37" s="56">
        <f>'IHME State Policies 05.26'!S37</f>
        <v>43913</v>
      </c>
      <c r="E37" s="56">
        <v>44047</v>
      </c>
      <c r="F37" s="56">
        <f>'IHME State Policies 05.26'!AA37</f>
        <v>43913</v>
      </c>
      <c r="G37" s="56">
        <f>'IHME State Policies 05.26'!AB37</f>
        <v>43955</v>
      </c>
      <c r="H37" s="55">
        <f>MAX(D37,F37)</f>
        <v>43913</v>
      </c>
      <c r="I37" s="55">
        <f>MIN(E37,G37)</f>
        <v>43955</v>
      </c>
      <c r="J37">
        <f t="shared" si="3"/>
        <v>42</v>
      </c>
      <c r="K37" s="51">
        <f t="shared" si="12"/>
        <v>1.3738297501200663</v>
      </c>
      <c r="L37" s="55">
        <f t="shared" ref="L37:L42" si="14">MIN(D37,F37)</f>
        <v>43913</v>
      </c>
      <c r="M37" s="55">
        <f t="shared" ref="M37:M42" si="15">MAX(E37,G37)</f>
        <v>44047</v>
      </c>
      <c r="N37" s="51">
        <f t="shared" si="4"/>
        <v>134</v>
      </c>
      <c r="O37" s="51">
        <f t="shared" si="13"/>
        <v>4.3831711075259259</v>
      </c>
    </row>
    <row r="38" spans="1:15" ht="17" x14ac:dyDescent="0.2">
      <c r="A38" s="49" t="s">
        <v>380</v>
      </c>
      <c r="B38" s="54">
        <v>207381</v>
      </c>
      <c r="C38" s="50">
        <f t="shared" si="11"/>
        <v>9.5979430936079108E-3</v>
      </c>
      <c r="D38" s="56"/>
      <c r="E38" s="56"/>
      <c r="F38" s="56">
        <f>'IHME State Policies 05.26'!AA38</f>
        <v>43922</v>
      </c>
      <c r="G38" s="56">
        <f>'IHME State Policies 05.26'!AB38</f>
        <v>43945</v>
      </c>
      <c r="H38" s="55"/>
      <c r="I38" s="55"/>
      <c r="J38">
        <f t="shared" si="3"/>
        <v>0</v>
      </c>
      <c r="K38" s="51">
        <f t="shared" si="12"/>
        <v>0</v>
      </c>
      <c r="L38" s="55">
        <f t="shared" si="14"/>
        <v>43922</v>
      </c>
      <c r="M38" s="55">
        <f t="shared" si="15"/>
        <v>43945</v>
      </c>
      <c r="N38" s="51">
        <f t="shared" si="4"/>
        <v>23</v>
      </c>
      <c r="O38" s="51">
        <f t="shared" si="13"/>
        <v>0.22075269115298196</v>
      </c>
    </row>
    <row r="39" spans="1:15" ht="17" x14ac:dyDescent="0.2">
      <c r="A39" s="49" t="s">
        <v>381</v>
      </c>
      <c r="B39" s="54">
        <v>255418</v>
      </c>
      <c r="C39" s="50">
        <f t="shared" si="11"/>
        <v>1.1821176622174381E-2</v>
      </c>
      <c r="D39" s="56">
        <f>'IHME State Policies 05.26'!S39</f>
        <v>43913</v>
      </c>
      <c r="E39" s="56">
        <v>44047</v>
      </c>
      <c r="F39" s="56"/>
      <c r="G39" s="56"/>
      <c r="H39" s="55"/>
      <c r="I39" s="55"/>
      <c r="J39">
        <f t="shared" si="3"/>
        <v>0</v>
      </c>
      <c r="K39" s="51">
        <f t="shared" si="12"/>
        <v>0</v>
      </c>
      <c r="L39" s="55">
        <f t="shared" si="14"/>
        <v>43913</v>
      </c>
      <c r="M39" s="55">
        <f t="shared" si="15"/>
        <v>44047</v>
      </c>
      <c r="N39" s="51">
        <f t="shared" si="4"/>
        <v>134</v>
      </c>
      <c r="O39" s="51">
        <f t="shared" si="13"/>
        <v>1.584037667371367</v>
      </c>
    </row>
    <row r="40" spans="1:15" ht="17" x14ac:dyDescent="0.2">
      <c r="A40" s="49" t="s">
        <v>382</v>
      </c>
      <c r="B40" s="54">
        <v>824603</v>
      </c>
      <c r="C40" s="50">
        <f t="shared" si="11"/>
        <v>3.8164020179372093E-2</v>
      </c>
      <c r="D40" s="56">
        <f>'IHME State Policies 05.26'!S40</f>
        <v>43922</v>
      </c>
      <c r="E40" s="56">
        <v>44047</v>
      </c>
      <c r="F40" s="56">
        <f>'IHME State Policies 05.26'!AA40</f>
        <v>43913</v>
      </c>
      <c r="G40" s="56">
        <f>'IHME State Policies 05.26'!AB40</f>
        <v>43959</v>
      </c>
      <c r="H40" s="55">
        <f>MAX(D40,F40)</f>
        <v>43922</v>
      </c>
      <c r="I40" s="55">
        <f>MIN(E40,G40)</f>
        <v>43959</v>
      </c>
      <c r="J40">
        <f t="shared" si="3"/>
        <v>37</v>
      </c>
      <c r="K40" s="51">
        <f t="shared" si="12"/>
        <v>1.4120687466367674</v>
      </c>
      <c r="L40" s="55">
        <f t="shared" si="14"/>
        <v>43913</v>
      </c>
      <c r="M40" s="55">
        <f t="shared" si="15"/>
        <v>44047</v>
      </c>
      <c r="N40" s="51">
        <f t="shared" si="4"/>
        <v>134</v>
      </c>
      <c r="O40" s="51">
        <f t="shared" si="13"/>
        <v>5.1139787040358602</v>
      </c>
    </row>
    <row r="41" spans="1:15" ht="17" x14ac:dyDescent="0.2">
      <c r="A41" s="49" t="s">
        <v>383</v>
      </c>
      <c r="B41" s="54">
        <v>64441</v>
      </c>
      <c r="C41" s="50">
        <f t="shared" si="11"/>
        <v>2.9824383665581098E-3</v>
      </c>
      <c r="D41" s="56">
        <f>'IHME State Policies 05.26'!S41</f>
        <v>43918</v>
      </c>
      <c r="E41" s="56">
        <f>'IHME State Policies 05.26'!T41</f>
        <v>43960</v>
      </c>
      <c r="F41" s="56"/>
      <c r="G41" s="56"/>
      <c r="H41" s="55"/>
      <c r="I41" s="55"/>
      <c r="J41">
        <f t="shared" si="3"/>
        <v>0</v>
      </c>
      <c r="K41" s="51">
        <f t="shared" si="12"/>
        <v>0</v>
      </c>
      <c r="L41" s="55">
        <f t="shared" si="14"/>
        <v>43918</v>
      </c>
      <c r="M41" s="55">
        <f t="shared" si="15"/>
        <v>43960</v>
      </c>
      <c r="N41" s="51">
        <f t="shared" si="4"/>
        <v>42</v>
      </c>
      <c r="O41" s="51">
        <f t="shared" si="13"/>
        <v>0.12526241139544061</v>
      </c>
    </row>
    <row r="42" spans="1:15" ht="17" x14ac:dyDescent="0.2">
      <c r="A42" s="49" t="s">
        <v>384</v>
      </c>
      <c r="B42" s="54">
        <v>249958</v>
      </c>
      <c r="C42" s="50">
        <f t="shared" si="11"/>
        <v>1.1568478596361509E-2</v>
      </c>
      <c r="D42" s="56">
        <f>'IHME State Policies 05.26'!S42</f>
        <v>43928</v>
      </c>
      <c r="E42" s="56">
        <f>'IHME State Policies 05.26'!T42</f>
        <v>43955</v>
      </c>
      <c r="F42" s="56"/>
      <c r="G42" s="56"/>
      <c r="H42" s="55"/>
      <c r="I42" s="55"/>
      <c r="J42">
        <f t="shared" si="3"/>
        <v>0</v>
      </c>
      <c r="K42" s="51">
        <f t="shared" si="12"/>
        <v>0</v>
      </c>
      <c r="L42" s="55">
        <f t="shared" si="14"/>
        <v>43928</v>
      </c>
      <c r="M42" s="55">
        <f t="shared" si="15"/>
        <v>43955</v>
      </c>
      <c r="N42" s="51">
        <f t="shared" si="4"/>
        <v>27</v>
      </c>
      <c r="O42" s="51">
        <f t="shared" si="13"/>
        <v>0.31234892210176074</v>
      </c>
    </row>
    <row r="43" spans="1:15" ht="17" x14ac:dyDescent="0.2">
      <c r="A43" s="49" t="s">
        <v>385</v>
      </c>
      <c r="B43" s="54">
        <v>54057</v>
      </c>
      <c r="C43" s="50">
        <f t="shared" si="11"/>
        <v>2.5018493006165599E-3</v>
      </c>
      <c r="D43" s="56"/>
      <c r="E43" s="56"/>
      <c r="F43" s="56"/>
      <c r="G43" s="56"/>
      <c r="H43" s="55"/>
      <c r="I43" s="55"/>
      <c r="J43">
        <f t="shared" si="3"/>
        <v>0</v>
      </c>
      <c r="K43" s="51">
        <f t="shared" si="12"/>
        <v>0</v>
      </c>
      <c r="L43" s="55"/>
      <c r="M43" s="55"/>
      <c r="N43" s="51">
        <f t="shared" si="4"/>
        <v>0</v>
      </c>
      <c r="O43" s="51">
        <f t="shared" si="13"/>
        <v>0</v>
      </c>
    </row>
    <row r="44" spans="1:15" ht="17" x14ac:dyDescent="0.2">
      <c r="A44" s="49" t="s">
        <v>386</v>
      </c>
      <c r="B44" s="54">
        <v>385741</v>
      </c>
      <c r="C44" s="50">
        <f t="shared" si="11"/>
        <v>1.7852745270161726E-2</v>
      </c>
      <c r="D44" s="56">
        <f>'IHME State Policies 05.26'!S44</f>
        <v>43923</v>
      </c>
      <c r="E44" s="56">
        <v>44047</v>
      </c>
      <c r="F44" s="56">
        <f>'IHME State Policies 05.26'!AA44</f>
        <v>43922</v>
      </c>
      <c r="G44" s="56">
        <v>44047</v>
      </c>
      <c r="H44" s="55">
        <f>MAX(D44,F44)</f>
        <v>43923</v>
      </c>
      <c r="I44" s="55">
        <f>MIN(E44,G44)</f>
        <v>44047</v>
      </c>
      <c r="J44">
        <f t="shared" si="3"/>
        <v>124</v>
      </c>
      <c r="K44" s="51">
        <f t="shared" si="12"/>
        <v>2.2137404135000542</v>
      </c>
      <c r="L44" s="55">
        <f>MIN(D44,F44)</f>
        <v>43922</v>
      </c>
      <c r="M44" s="55">
        <f>MAX(E44,G44)</f>
        <v>44047</v>
      </c>
      <c r="N44" s="51">
        <f t="shared" si="4"/>
        <v>125</v>
      </c>
      <c r="O44" s="51">
        <f t="shared" si="13"/>
        <v>2.2315931587702158</v>
      </c>
    </row>
    <row r="45" spans="1:15" ht="17" x14ac:dyDescent="0.2">
      <c r="A45" s="49" t="s">
        <v>387</v>
      </c>
      <c r="B45" s="54">
        <v>1918065</v>
      </c>
      <c r="C45" s="50">
        <f t="shared" si="11"/>
        <v>8.8771289172301496E-2</v>
      </c>
      <c r="D45" s="56">
        <f>'IHME State Policies 05.26'!S45</f>
        <v>43923</v>
      </c>
      <c r="E45" s="56">
        <f>'IHME State Policies 05.26'!T45</f>
        <v>43952</v>
      </c>
      <c r="F45" s="56"/>
      <c r="G45" s="56"/>
      <c r="H45" s="55"/>
      <c r="I45" s="55"/>
      <c r="J45">
        <f t="shared" si="3"/>
        <v>0</v>
      </c>
      <c r="K45" s="51">
        <f t="shared" si="12"/>
        <v>0</v>
      </c>
      <c r="L45" s="55">
        <f>MIN(D45,F45)</f>
        <v>43923</v>
      </c>
      <c r="M45" s="55">
        <f>MAX(E45,G45)</f>
        <v>43952</v>
      </c>
      <c r="N45" s="51">
        <f t="shared" si="4"/>
        <v>29</v>
      </c>
      <c r="O45" s="51">
        <f t="shared" si="13"/>
        <v>2.5743673859967435</v>
      </c>
    </row>
    <row r="46" spans="1:15" ht="17" x14ac:dyDescent="0.2">
      <c r="A46" s="49" t="s">
        <v>388</v>
      </c>
      <c r="B46" s="54">
        <v>192013</v>
      </c>
      <c r="C46" s="50">
        <f t="shared" si="11"/>
        <v>8.8866860861551242E-3</v>
      </c>
      <c r="D46" s="56"/>
      <c r="E46" s="56"/>
      <c r="F46" s="56"/>
      <c r="G46" s="56"/>
      <c r="H46" s="55"/>
      <c r="I46" s="55"/>
      <c r="J46">
        <f t="shared" si="3"/>
        <v>0</v>
      </c>
      <c r="K46" s="51">
        <f t="shared" si="12"/>
        <v>0</v>
      </c>
      <c r="L46" s="55"/>
      <c r="M46" s="55"/>
      <c r="N46" s="51">
        <f t="shared" si="4"/>
        <v>0</v>
      </c>
      <c r="O46" s="51">
        <f t="shared" si="13"/>
        <v>0</v>
      </c>
    </row>
    <row r="47" spans="1:15" ht="17" x14ac:dyDescent="0.2">
      <c r="A47" s="49" t="s">
        <v>389</v>
      </c>
      <c r="B47" s="54">
        <v>35271</v>
      </c>
      <c r="C47" s="50">
        <f t="shared" si="11"/>
        <v>1.632401477737327E-3</v>
      </c>
      <c r="D47" s="56">
        <f>'IHME State Policies 05.26'!S47</f>
        <v>43914</v>
      </c>
      <c r="E47" s="56">
        <f>'IHME State Policies 05.26'!T47</f>
        <v>43966</v>
      </c>
      <c r="F47" s="56">
        <f>'IHME State Policies 05.26'!AA47</f>
        <v>43915</v>
      </c>
      <c r="G47" s="56">
        <f>'IHME State Policies 05.26'!AB47</f>
        <v>43955</v>
      </c>
      <c r="H47" s="55">
        <f>MAX(D47,F47)</f>
        <v>43915</v>
      </c>
      <c r="I47" s="55">
        <f>MIN(E47,G47)</f>
        <v>43955</v>
      </c>
      <c r="J47">
        <f t="shared" si="3"/>
        <v>40</v>
      </c>
      <c r="K47" s="51">
        <f t="shared" si="12"/>
        <v>6.5296059109493085E-2</v>
      </c>
      <c r="L47" s="55">
        <f>MIN(D47,F47)</f>
        <v>43914</v>
      </c>
      <c r="M47" s="55">
        <f>MAX(E47,G47)</f>
        <v>43966</v>
      </c>
      <c r="N47" s="51">
        <f t="shared" si="4"/>
        <v>52</v>
      </c>
      <c r="O47" s="51">
        <f t="shared" si="13"/>
        <v>8.4884876842341001E-2</v>
      </c>
    </row>
    <row r="48" spans="1:15" ht="17" x14ac:dyDescent="0.2">
      <c r="A48" s="49" t="s">
        <v>390</v>
      </c>
      <c r="B48" s="54">
        <v>561846</v>
      </c>
      <c r="C48" s="50">
        <f t="shared" si="11"/>
        <v>2.6003182236421032E-2</v>
      </c>
      <c r="D48" s="56">
        <f>'IHME State Policies 05.26'!S48</f>
        <v>43920</v>
      </c>
      <c r="E48" s="56">
        <v>44047</v>
      </c>
      <c r="F48" s="56">
        <f>'IHME State Policies 05.26'!AA48</f>
        <v>43914</v>
      </c>
      <c r="G48" s="56">
        <f>'IHME State Policies 05.26'!AB48</f>
        <v>43966</v>
      </c>
      <c r="H48" s="55">
        <f>MAX(D48,F48)</f>
        <v>43920</v>
      </c>
      <c r="I48" s="55">
        <f>MIN(E48,G48)</f>
        <v>43966</v>
      </c>
      <c r="J48">
        <f t="shared" si="3"/>
        <v>46</v>
      </c>
      <c r="K48" s="51">
        <f t="shared" si="12"/>
        <v>1.1961463828753676</v>
      </c>
      <c r="L48" s="55">
        <f>MIN(D48,F48)</f>
        <v>43914</v>
      </c>
      <c r="M48" s="55">
        <f>MAX(E48,G48)</f>
        <v>44047</v>
      </c>
      <c r="N48" s="51">
        <f t="shared" si="4"/>
        <v>133</v>
      </c>
      <c r="O48" s="51">
        <f t="shared" si="13"/>
        <v>3.4584232374439972</v>
      </c>
    </row>
    <row r="49" spans="1:15" ht="17" x14ac:dyDescent="0.2">
      <c r="A49" s="49" t="s">
        <v>391</v>
      </c>
      <c r="B49" s="54">
        <v>610488</v>
      </c>
      <c r="C49" s="50">
        <f t="shared" si="11"/>
        <v>2.8254416187261641E-2</v>
      </c>
      <c r="D49" s="56">
        <f>'IHME State Policies 05.26'!S49</f>
        <v>43913</v>
      </c>
      <c r="E49" s="56">
        <v>44047</v>
      </c>
      <c r="F49" s="56">
        <f>'IHME State Policies 05.26'!AA49</f>
        <v>43915</v>
      </c>
      <c r="G49" s="56">
        <v>44047</v>
      </c>
      <c r="H49" s="55">
        <f>MAX(D49,F49)</f>
        <v>43915</v>
      </c>
      <c r="I49" s="55">
        <f>MIN(E49,G49)</f>
        <v>44047</v>
      </c>
      <c r="J49">
        <f t="shared" si="3"/>
        <v>132</v>
      </c>
      <c r="K49" s="51">
        <f t="shared" si="12"/>
        <v>3.7295829367185367</v>
      </c>
      <c r="L49" s="55">
        <f>MIN(D49,F49)</f>
        <v>43913</v>
      </c>
      <c r="M49" s="55">
        <f>MAX(E49,G49)</f>
        <v>44047</v>
      </c>
      <c r="N49" s="51">
        <f t="shared" si="4"/>
        <v>134</v>
      </c>
      <c r="O49" s="51">
        <f t="shared" si="13"/>
        <v>3.7860917690930598</v>
      </c>
    </row>
    <row r="50" spans="1:15" ht="17" x14ac:dyDescent="0.2">
      <c r="A50" s="49" t="s">
        <v>392</v>
      </c>
      <c r="B50" s="54">
        <v>78507</v>
      </c>
      <c r="C50" s="50">
        <f t="shared" si="11"/>
        <v>3.6334366140093658E-3</v>
      </c>
      <c r="D50" s="56">
        <f>'IHME State Policies 05.26'!S50</f>
        <v>43915</v>
      </c>
      <c r="E50" s="56">
        <f>'IHME State Policies 05.26'!T50</f>
        <v>43955</v>
      </c>
      <c r="F50" s="56">
        <f>'IHME State Policies 05.26'!AA50</f>
        <v>43914</v>
      </c>
      <c r="G50" s="56">
        <f>'IHME State Policies 05.26'!AB50</f>
        <v>43955</v>
      </c>
      <c r="H50" s="55">
        <f>MAX(D50,F50)</f>
        <v>43915</v>
      </c>
      <c r="I50" s="55">
        <f>MIN(E50,G50)</f>
        <v>43955</v>
      </c>
      <c r="J50">
        <f t="shared" si="3"/>
        <v>40</v>
      </c>
      <c r="K50" s="51">
        <f t="shared" si="12"/>
        <v>0.14533746456037464</v>
      </c>
      <c r="L50" s="55">
        <f>MIN(D50,F50)</f>
        <v>43914</v>
      </c>
      <c r="M50" s="55">
        <f>MAX(E50,G50)</f>
        <v>43955</v>
      </c>
      <c r="N50" s="51">
        <f t="shared" si="4"/>
        <v>41</v>
      </c>
      <c r="O50" s="51">
        <f t="shared" si="13"/>
        <v>0.148970901174384</v>
      </c>
    </row>
    <row r="51" spans="1:15" ht="17" x14ac:dyDescent="0.2">
      <c r="A51" s="49" t="s">
        <v>393</v>
      </c>
      <c r="B51" s="54">
        <v>351922</v>
      </c>
      <c r="C51" s="50">
        <f t="shared" si="11"/>
        <v>1.6287544805882327E-2</v>
      </c>
      <c r="D51" s="56">
        <f>'IHME State Policies 05.26'!S51</f>
        <v>43915</v>
      </c>
      <c r="E51" s="56">
        <f>'IHME State Policies 05.26'!T51</f>
        <v>43964</v>
      </c>
      <c r="F51" s="56">
        <f>'IHME State Policies 05.26'!AA51</f>
        <v>43915</v>
      </c>
      <c r="G51" s="56">
        <f>'IHME State Policies 05.26'!AB51</f>
        <v>43962</v>
      </c>
      <c r="H51" s="55">
        <f>MAX(D51,F51)</f>
        <v>43915</v>
      </c>
      <c r="I51" s="55">
        <f>MIN(E51,G51)</f>
        <v>43962</v>
      </c>
      <c r="J51">
        <f t="shared" si="3"/>
        <v>47</v>
      </c>
      <c r="K51" s="51">
        <f t="shared" si="12"/>
        <v>0.76551460587646936</v>
      </c>
      <c r="L51" s="55">
        <f>MIN(D51,F51)</f>
        <v>43915</v>
      </c>
      <c r="M51" s="55">
        <f>MAX(E51,G51)</f>
        <v>43964</v>
      </c>
      <c r="N51" s="51">
        <f t="shared" si="4"/>
        <v>49</v>
      </c>
      <c r="O51" s="51">
        <f t="shared" si="13"/>
        <v>0.79808969548823405</v>
      </c>
    </row>
    <row r="52" spans="1:15" ht="17" x14ac:dyDescent="0.2">
      <c r="A52" s="49" t="s">
        <v>394</v>
      </c>
      <c r="B52" s="54">
        <v>39794</v>
      </c>
      <c r="C52" s="50">
        <f t="shared" si="11"/>
        <v>1.8417335602925688E-3</v>
      </c>
      <c r="D52" s="56"/>
      <c r="E52" s="56"/>
      <c r="F52" s="56"/>
      <c r="G52" s="56" t="s">
        <v>346</v>
      </c>
      <c r="H52" s="55"/>
      <c r="I52" s="55"/>
      <c r="J52">
        <f t="shared" si="3"/>
        <v>0</v>
      </c>
      <c r="K52" s="51">
        <f t="shared" si="12"/>
        <v>0</v>
      </c>
      <c r="L52" s="55"/>
      <c r="M52" s="55"/>
      <c r="N52" s="51">
        <f t="shared" si="4"/>
        <v>0</v>
      </c>
      <c r="O52" s="51">
        <f t="shared" si="13"/>
        <v>0</v>
      </c>
    </row>
    <row r="53" spans="1:15" ht="17" x14ac:dyDescent="0.2">
      <c r="A53" s="52" t="s">
        <v>23</v>
      </c>
      <c r="B53" s="54">
        <f>SUM(B2:B52)</f>
        <v>21606817</v>
      </c>
      <c r="C53" s="50">
        <f>SUM(C2:C52)</f>
        <v>1.0000000000000004</v>
      </c>
      <c r="D53" s="53"/>
      <c r="E53" s="53"/>
      <c r="F53" s="53"/>
      <c r="G53" s="53"/>
      <c r="H53" s="51"/>
      <c r="J53" s="51"/>
      <c r="K53" s="51"/>
      <c r="L53" s="51"/>
      <c r="N53" s="51"/>
      <c r="O53" s="51"/>
    </row>
    <row r="54" spans="1:15" x14ac:dyDescent="0.2">
      <c r="N54" s="51"/>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5D0B1-4888-784E-85DE-85A985F4FA12}">
  <dimension ref="A1:AQ204"/>
  <sheetViews>
    <sheetView topLeftCell="J1" zoomScaleNormal="100" workbookViewId="0">
      <selection activeCell="V1" sqref="V1"/>
    </sheetView>
  </sheetViews>
  <sheetFormatPr baseColWidth="10" defaultRowHeight="16" x14ac:dyDescent="0.2"/>
  <cols>
    <col min="1" max="1" width="22.1640625" bestFit="1" customWidth="1"/>
    <col min="2" max="2" width="12.83203125" bestFit="1" customWidth="1"/>
    <col min="3" max="5" width="12.1640625" bestFit="1" customWidth="1"/>
    <col min="6" max="8" width="12.6640625" bestFit="1" customWidth="1"/>
    <col min="9" max="10" width="12.33203125" bestFit="1" customWidth="1"/>
    <col min="12" max="14" width="12.33203125" bestFit="1" customWidth="1"/>
    <col min="15" max="17" width="12.1640625" bestFit="1" customWidth="1"/>
    <col min="18" max="20" width="13.1640625" bestFit="1" customWidth="1"/>
  </cols>
  <sheetData>
    <row r="1" spans="1:43" x14ac:dyDescent="0.2">
      <c r="A1" t="s">
        <v>32</v>
      </c>
      <c r="B1" t="s">
        <v>126</v>
      </c>
      <c r="C1" t="s">
        <v>33</v>
      </c>
      <c r="D1" t="s">
        <v>34</v>
      </c>
      <c r="E1" t="s">
        <v>35</v>
      </c>
      <c r="F1" t="s">
        <v>36</v>
      </c>
      <c r="G1" t="s">
        <v>37</v>
      </c>
      <c r="H1" t="s">
        <v>38</v>
      </c>
      <c r="I1" t="s">
        <v>39</v>
      </c>
      <c r="J1" t="s">
        <v>40</v>
      </c>
      <c r="K1" t="s">
        <v>41</v>
      </c>
      <c r="L1" t="s">
        <v>42</v>
      </c>
      <c r="M1" t="s">
        <v>43</v>
      </c>
      <c r="N1" t="s">
        <v>44</v>
      </c>
      <c r="O1" t="s">
        <v>45</v>
      </c>
      <c r="P1" t="s">
        <v>46</v>
      </c>
      <c r="Q1" t="s">
        <v>47</v>
      </c>
      <c r="R1" t="s">
        <v>48</v>
      </c>
      <c r="S1" t="s">
        <v>49</v>
      </c>
      <c r="T1" t="s">
        <v>50</v>
      </c>
      <c r="U1" t="s">
        <v>51</v>
      </c>
      <c r="V1" t="s">
        <v>52</v>
      </c>
      <c r="W1" t="s">
        <v>53</v>
      </c>
      <c r="X1" t="s">
        <v>54</v>
      </c>
      <c r="Y1" t="s">
        <v>55</v>
      </c>
      <c r="Z1" t="s">
        <v>56</v>
      </c>
      <c r="AA1" t="s">
        <v>57</v>
      </c>
      <c r="AB1" t="s">
        <v>58</v>
      </c>
      <c r="AC1" t="s">
        <v>59</v>
      </c>
      <c r="AD1" t="s">
        <v>222</v>
      </c>
      <c r="AE1" t="s">
        <v>223</v>
      </c>
      <c r="AF1" t="s">
        <v>224</v>
      </c>
      <c r="AG1" t="s">
        <v>225</v>
      </c>
      <c r="AH1" t="s">
        <v>226</v>
      </c>
      <c r="AI1" t="s">
        <v>227</v>
      </c>
      <c r="AJ1" t="s">
        <v>172</v>
      </c>
      <c r="AK1" t="s">
        <v>173</v>
      </c>
      <c r="AL1" t="s">
        <v>174</v>
      </c>
      <c r="AM1" t="s">
        <v>175</v>
      </c>
      <c r="AN1" t="s">
        <v>176</v>
      </c>
      <c r="AO1" t="s">
        <v>177</v>
      </c>
      <c r="AP1" t="s">
        <v>178</v>
      </c>
      <c r="AQ1" t="s">
        <v>179</v>
      </c>
    </row>
    <row r="2" spans="1:43" x14ac:dyDescent="0.2">
      <c r="A2" t="s">
        <v>60</v>
      </c>
      <c r="B2" s="10">
        <v>43865</v>
      </c>
      <c r="C2">
        <v>0</v>
      </c>
      <c r="D2">
        <v>0</v>
      </c>
      <c r="E2">
        <v>0</v>
      </c>
      <c r="F2">
        <v>0</v>
      </c>
      <c r="G2">
        <v>0</v>
      </c>
      <c r="H2">
        <v>0</v>
      </c>
      <c r="I2">
        <v>0</v>
      </c>
      <c r="J2">
        <v>0</v>
      </c>
      <c r="K2">
        <v>0</v>
      </c>
      <c r="L2">
        <v>0</v>
      </c>
      <c r="M2">
        <v>0</v>
      </c>
      <c r="N2">
        <v>0</v>
      </c>
      <c r="O2">
        <v>0</v>
      </c>
      <c r="P2">
        <v>0</v>
      </c>
      <c r="Q2">
        <v>0</v>
      </c>
      <c r="R2">
        <v>0</v>
      </c>
      <c r="S2">
        <v>0</v>
      </c>
      <c r="T2">
        <v>0</v>
      </c>
      <c r="U2">
        <v>9.4350000000000005</v>
      </c>
      <c r="V2">
        <v>0</v>
      </c>
      <c r="W2">
        <v>0</v>
      </c>
      <c r="X2">
        <v>0</v>
      </c>
      <c r="Y2">
        <v>0</v>
      </c>
      <c r="Z2">
        <v>0</v>
      </c>
      <c r="AA2">
        <v>0</v>
      </c>
      <c r="AB2">
        <v>0</v>
      </c>
      <c r="AC2">
        <v>0</v>
      </c>
      <c r="AL2" t="s">
        <v>228</v>
      </c>
      <c r="AM2">
        <v>8.3820403775075203</v>
      </c>
      <c r="AN2">
        <v>0.84212682464811595</v>
      </c>
      <c r="AO2">
        <v>2.1120480264435701</v>
      </c>
      <c r="AP2">
        <v>0</v>
      </c>
      <c r="AQ2">
        <v>16.287171692685401</v>
      </c>
    </row>
    <row r="3" spans="1:43" x14ac:dyDescent="0.2">
      <c r="A3" t="s">
        <v>60</v>
      </c>
      <c r="B3" s="10">
        <v>43866</v>
      </c>
      <c r="C3">
        <v>0</v>
      </c>
      <c r="D3">
        <v>0</v>
      </c>
      <c r="E3">
        <v>0</v>
      </c>
      <c r="F3">
        <v>0</v>
      </c>
      <c r="G3">
        <v>0</v>
      </c>
      <c r="H3">
        <v>0</v>
      </c>
      <c r="I3">
        <v>0</v>
      </c>
      <c r="J3">
        <v>0</v>
      </c>
      <c r="K3">
        <v>0</v>
      </c>
      <c r="L3">
        <v>0</v>
      </c>
      <c r="M3">
        <v>0</v>
      </c>
      <c r="N3">
        <v>0</v>
      </c>
      <c r="O3">
        <v>0</v>
      </c>
      <c r="P3">
        <v>0</v>
      </c>
      <c r="Q3">
        <v>0</v>
      </c>
      <c r="R3">
        <v>0</v>
      </c>
      <c r="S3">
        <v>0</v>
      </c>
      <c r="T3">
        <v>0</v>
      </c>
      <c r="U3">
        <v>9.4350000000000005</v>
      </c>
      <c r="V3">
        <v>0</v>
      </c>
      <c r="W3">
        <v>0</v>
      </c>
      <c r="X3">
        <v>0</v>
      </c>
      <c r="Y3">
        <v>0</v>
      </c>
      <c r="Z3">
        <v>0</v>
      </c>
      <c r="AA3">
        <v>0</v>
      </c>
      <c r="AB3">
        <v>0</v>
      </c>
      <c r="AC3">
        <v>0</v>
      </c>
      <c r="AL3" t="s">
        <v>228</v>
      </c>
      <c r="AM3">
        <v>9.1400140878181109</v>
      </c>
      <c r="AN3">
        <v>1.4334793199300799</v>
      </c>
      <c r="AO3">
        <v>2.2436498425321099</v>
      </c>
      <c r="AP3">
        <v>0</v>
      </c>
      <c r="AQ3">
        <v>15.7455862067076</v>
      </c>
    </row>
    <row r="4" spans="1:43" x14ac:dyDescent="0.2">
      <c r="A4" t="s">
        <v>60</v>
      </c>
      <c r="B4" s="10">
        <v>43867</v>
      </c>
      <c r="C4">
        <v>0</v>
      </c>
      <c r="D4">
        <v>0</v>
      </c>
      <c r="E4">
        <v>0</v>
      </c>
      <c r="F4">
        <v>0</v>
      </c>
      <c r="G4">
        <v>0</v>
      </c>
      <c r="H4">
        <v>0</v>
      </c>
      <c r="I4">
        <v>0</v>
      </c>
      <c r="J4">
        <v>0</v>
      </c>
      <c r="K4">
        <v>0</v>
      </c>
      <c r="L4">
        <v>0</v>
      </c>
      <c r="M4">
        <v>0</v>
      </c>
      <c r="N4">
        <v>0</v>
      </c>
      <c r="O4">
        <v>0</v>
      </c>
      <c r="P4">
        <v>0</v>
      </c>
      <c r="Q4">
        <v>0</v>
      </c>
      <c r="R4">
        <v>0</v>
      </c>
      <c r="S4">
        <v>0</v>
      </c>
      <c r="T4">
        <v>0</v>
      </c>
      <c r="U4">
        <v>9.4350000000000005</v>
      </c>
      <c r="V4">
        <v>0</v>
      </c>
      <c r="W4">
        <v>0</v>
      </c>
      <c r="X4">
        <v>0</v>
      </c>
      <c r="Y4">
        <v>0</v>
      </c>
      <c r="Z4">
        <v>0</v>
      </c>
      <c r="AA4">
        <v>0</v>
      </c>
      <c r="AB4">
        <v>0</v>
      </c>
      <c r="AC4">
        <v>0</v>
      </c>
      <c r="AL4" t="s">
        <v>228</v>
      </c>
      <c r="AM4">
        <v>9.8306057453237603</v>
      </c>
      <c r="AN4">
        <v>0.15207234526530999</v>
      </c>
      <c r="AO4">
        <v>38.292447383432297</v>
      </c>
      <c r="AP4">
        <v>0</v>
      </c>
      <c r="AQ4">
        <v>216.33623325852199</v>
      </c>
    </row>
    <row r="5" spans="1:43" x14ac:dyDescent="0.2">
      <c r="A5" t="s">
        <v>60</v>
      </c>
      <c r="B5" s="10">
        <v>43868</v>
      </c>
      <c r="C5">
        <v>0</v>
      </c>
      <c r="D5">
        <v>0</v>
      </c>
      <c r="E5">
        <v>0</v>
      </c>
      <c r="F5">
        <v>0</v>
      </c>
      <c r="G5">
        <v>0</v>
      </c>
      <c r="H5">
        <v>0</v>
      </c>
      <c r="I5">
        <v>0</v>
      </c>
      <c r="J5">
        <v>0</v>
      </c>
      <c r="K5">
        <v>0</v>
      </c>
      <c r="L5">
        <v>0</v>
      </c>
      <c r="M5">
        <v>0</v>
      </c>
      <c r="N5">
        <v>0</v>
      </c>
      <c r="O5">
        <v>0</v>
      </c>
      <c r="P5">
        <v>0</v>
      </c>
      <c r="Q5">
        <v>0</v>
      </c>
      <c r="R5">
        <v>0</v>
      </c>
      <c r="S5">
        <v>0</v>
      </c>
      <c r="T5">
        <v>0</v>
      </c>
      <c r="U5">
        <v>9.4350000000000005</v>
      </c>
      <c r="V5">
        <v>0</v>
      </c>
      <c r="W5">
        <v>0</v>
      </c>
      <c r="X5">
        <v>0</v>
      </c>
      <c r="Y5">
        <v>0</v>
      </c>
      <c r="Z5">
        <v>0</v>
      </c>
      <c r="AA5">
        <v>0</v>
      </c>
      <c r="AB5">
        <v>0</v>
      </c>
      <c r="AC5">
        <v>0</v>
      </c>
      <c r="AL5" t="s">
        <v>228</v>
      </c>
      <c r="AM5">
        <v>10.526199700895001</v>
      </c>
      <c r="AN5">
        <v>0</v>
      </c>
      <c r="AO5">
        <v>80.546891888168304</v>
      </c>
      <c r="AP5">
        <v>0</v>
      </c>
      <c r="AQ5">
        <v>220.115341585057</v>
      </c>
    </row>
    <row r="6" spans="1:43" x14ac:dyDescent="0.2">
      <c r="A6" t="s">
        <v>60</v>
      </c>
      <c r="B6" s="10">
        <v>43869</v>
      </c>
      <c r="C6">
        <v>0</v>
      </c>
      <c r="D6">
        <v>0</v>
      </c>
      <c r="E6">
        <v>0</v>
      </c>
      <c r="F6">
        <v>0</v>
      </c>
      <c r="G6">
        <v>0</v>
      </c>
      <c r="H6">
        <v>0</v>
      </c>
      <c r="I6">
        <v>0</v>
      </c>
      <c r="J6">
        <v>0</v>
      </c>
      <c r="K6">
        <v>0</v>
      </c>
      <c r="L6">
        <v>0</v>
      </c>
      <c r="M6">
        <v>0</v>
      </c>
      <c r="N6">
        <v>0</v>
      </c>
      <c r="O6">
        <v>0</v>
      </c>
      <c r="P6">
        <v>0</v>
      </c>
      <c r="Q6">
        <v>0</v>
      </c>
      <c r="R6">
        <v>0</v>
      </c>
      <c r="S6">
        <v>0</v>
      </c>
      <c r="T6">
        <v>0</v>
      </c>
      <c r="U6">
        <v>9.4350000000000005</v>
      </c>
      <c r="V6">
        <v>0</v>
      </c>
      <c r="W6">
        <v>0</v>
      </c>
      <c r="X6">
        <v>0</v>
      </c>
      <c r="Y6">
        <v>0</v>
      </c>
      <c r="Z6">
        <v>0</v>
      </c>
      <c r="AA6">
        <v>0</v>
      </c>
      <c r="AB6">
        <v>0</v>
      </c>
      <c r="AC6">
        <v>0</v>
      </c>
      <c r="AJ6" t="s">
        <v>228</v>
      </c>
      <c r="AK6">
        <v>-2.3066502349709799</v>
      </c>
      <c r="AL6" t="s">
        <v>228</v>
      </c>
      <c r="AM6">
        <v>11.235352422756399</v>
      </c>
      <c r="AN6">
        <v>3.4353680780336397E-2</v>
      </c>
      <c r="AO6">
        <v>105.63013418992701</v>
      </c>
      <c r="AP6">
        <v>0</v>
      </c>
      <c r="AQ6">
        <v>220.316901695274</v>
      </c>
    </row>
    <row r="7" spans="1:43" x14ac:dyDescent="0.2">
      <c r="A7" t="s">
        <v>60</v>
      </c>
      <c r="B7" s="10">
        <v>43870</v>
      </c>
      <c r="C7">
        <v>0</v>
      </c>
      <c r="D7">
        <v>0</v>
      </c>
      <c r="E7">
        <v>0</v>
      </c>
      <c r="F7">
        <v>0</v>
      </c>
      <c r="G7">
        <v>0</v>
      </c>
      <c r="H7">
        <v>0</v>
      </c>
      <c r="I7">
        <v>0</v>
      </c>
      <c r="J7">
        <v>0</v>
      </c>
      <c r="K7">
        <v>0</v>
      </c>
      <c r="L7">
        <v>0</v>
      </c>
      <c r="M7">
        <v>0</v>
      </c>
      <c r="N7">
        <v>0</v>
      </c>
      <c r="O7">
        <v>0</v>
      </c>
      <c r="P7">
        <v>0</v>
      </c>
      <c r="Q7">
        <v>0</v>
      </c>
      <c r="R7">
        <v>0</v>
      </c>
      <c r="S7">
        <v>0</v>
      </c>
      <c r="T7">
        <v>0</v>
      </c>
      <c r="U7">
        <v>9.4350000000000005</v>
      </c>
      <c r="V7">
        <v>0</v>
      </c>
      <c r="W7">
        <v>0</v>
      </c>
      <c r="X7">
        <v>0</v>
      </c>
      <c r="Y7">
        <v>0</v>
      </c>
      <c r="Z7">
        <v>0</v>
      </c>
      <c r="AA7">
        <v>0</v>
      </c>
      <c r="AB7">
        <v>0</v>
      </c>
      <c r="AC7">
        <v>0</v>
      </c>
      <c r="AJ7" t="s">
        <v>228</v>
      </c>
      <c r="AK7">
        <v>-1.89769552503841</v>
      </c>
      <c r="AL7" t="s">
        <v>228</v>
      </c>
      <c r="AM7">
        <v>11.963789875097101</v>
      </c>
      <c r="AN7">
        <v>0.104245728989875</v>
      </c>
      <c r="AO7">
        <v>145.41961587251899</v>
      </c>
      <c r="AP7">
        <v>0</v>
      </c>
      <c r="AQ7">
        <v>224.63181108923899</v>
      </c>
    </row>
    <row r="8" spans="1:43" x14ac:dyDescent="0.2">
      <c r="A8" t="s">
        <v>60</v>
      </c>
      <c r="B8" s="10">
        <v>43871</v>
      </c>
      <c r="C8">
        <v>0</v>
      </c>
      <c r="D8">
        <v>0</v>
      </c>
      <c r="E8">
        <v>0</v>
      </c>
      <c r="F8">
        <v>0</v>
      </c>
      <c r="G8">
        <v>0</v>
      </c>
      <c r="H8">
        <v>0</v>
      </c>
      <c r="I8">
        <v>0</v>
      </c>
      <c r="J8">
        <v>0</v>
      </c>
      <c r="K8">
        <v>0</v>
      </c>
      <c r="L8">
        <v>0</v>
      </c>
      <c r="M8">
        <v>0</v>
      </c>
      <c r="N8">
        <v>0</v>
      </c>
      <c r="O8">
        <v>0</v>
      </c>
      <c r="P8">
        <v>0</v>
      </c>
      <c r="Q8">
        <v>0</v>
      </c>
      <c r="R8">
        <v>0</v>
      </c>
      <c r="S8">
        <v>0</v>
      </c>
      <c r="T8">
        <v>0</v>
      </c>
      <c r="U8">
        <v>9.4350000000000005</v>
      </c>
      <c r="V8">
        <v>0</v>
      </c>
      <c r="W8">
        <v>0</v>
      </c>
      <c r="X8">
        <v>0</v>
      </c>
      <c r="Y8">
        <v>0</v>
      </c>
      <c r="Z8">
        <v>0</v>
      </c>
      <c r="AA8">
        <v>0</v>
      </c>
      <c r="AB8">
        <v>0</v>
      </c>
      <c r="AC8">
        <v>0</v>
      </c>
      <c r="AJ8" t="s">
        <v>228</v>
      </c>
      <c r="AK8">
        <v>-1.3559260497869501</v>
      </c>
      <c r="AL8" t="s">
        <v>228</v>
      </c>
      <c r="AM8">
        <v>12.7128989014825</v>
      </c>
      <c r="AN8">
        <v>0.24542012909973601</v>
      </c>
      <c r="AO8">
        <v>204.33627916585101</v>
      </c>
      <c r="AP8">
        <v>129.746670603354</v>
      </c>
      <c r="AQ8">
        <v>296.05201104706401</v>
      </c>
    </row>
    <row r="9" spans="1:43" x14ac:dyDescent="0.2">
      <c r="A9" t="s">
        <v>60</v>
      </c>
      <c r="B9" s="10">
        <v>43872</v>
      </c>
      <c r="C9">
        <v>0</v>
      </c>
      <c r="D9">
        <v>0</v>
      </c>
      <c r="E9">
        <v>0</v>
      </c>
      <c r="F9">
        <v>0</v>
      </c>
      <c r="G9">
        <v>0</v>
      </c>
      <c r="H9">
        <v>0</v>
      </c>
      <c r="I9">
        <v>0</v>
      </c>
      <c r="J9">
        <v>0</v>
      </c>
      <c r="K9">
        <v>0</v>
      </c>
      <c r="L9">
        <v>0</v>
      </c>
      <c r="M9">
        <v>0</v>
      </c>
      <c r="N9">
        <v>0</v>
      </c>
      <c r="O9">
        <v>0</v>
      </c>
      <c r="P9">
        <v>0</v>
      </c>
      <c r="Q9">
        <v>0</v>
      </c>
      <c r="R9">
        <v>0</v>
      </c>
      <c r="S9">
        <v>0</v>
      </c>
      <c r="T9">
        <v>0</v>
      </c>
      <c r="U9">
        <v>9.4350000000000005</v>
      </c>
      <c r="V9">
        <v>0</v>
      </c>
      <c r="W9">
        <v>0</v>
      </c>
      <c r="X9">
        <v>0</v>
      </c>
      <c r="Y9">
        <v>0</v>
      </c>
      <c r="Z9">
        <v>0</v>
      </c>
      <c r="AA9">
        <v>0</v>
      </c>
      <c r="AB9">
        <v>0</v>
      </c>
      <c r="AC9">
        <v>0</v>
      </c>
      <c r="AJ9" t="s">
        <v>228</v>
      </c>
      <c r="AK9">
        <v>-0.75625494894577405</v>
      </c>
      <c r="AL9" t="s">
        <v>228</v>
      </c>
      <c r="AM9">
        <v>13.4808857895773</v>
      </c>
      <c r="AN9">
        <v>0.35961975115979999</v>
      </c>
      <c r="AO9">
        <v>230.564461615753</v>
      </c>
      <c r="AP9">
        <v>129.90774482826399</v>
      </c>
      <c r="AQ9">
        <v>362.62377188852503</v>
      </c>
    </row>
    <row r="10" spans="1:43" x14ac:dyDescent="0.2">
      <c r="A10" t="s">
        <v>60</v>
      </c>
      <c r="B10" s="10">
        <v>43873</v>
      </c>
      <c r="C10">
        <v>0</v>
      </c>
      <c r="D10">
        <v>0</v>
      </c>
      <c r="E10">
        <v>0</v>
      </c>
      <c r="F10">
        <v>0</v>
      </c>
      <c r="G10">
        <v>0</v>
      </c>
      <c r="H10">
        <v>0</v>
      </c>
      <c r="I10">
        <v>0</v>
      </c>
      <c r="J10">
        <v>0</v>
      </c>
      <c r="K10">
        <v>0</v>
      </c>
      <c r="L10">
        <v>0</v>
      </c>
      <c r="M10">
        <v>0</v>
      </c>
      <c r="N10">
        <v>0</v>
      </c>
      <c r="O10">
        <v>0</v>
      </c>
      <c r="P10">
        <v>0</v>
      </c>
      <c r="Q10">
        <v>0</v>
      </c>
      <c r="R10">
        <v>0</v>
      </c>
      <c r="S10">
        <v>0</v>
      </c>
      <c r="T10">
        <v>0</v>
      </c>
      <c r="U10">
        <v>9.4350000000000005</v>
      </c>
      <c r="V10">
        <v>0</v>
      </c>
      <c r="W10">
        <v>0</v>
      </c>
      <c r="X10">
        <v>0</v>
      </c>
      <c r="Y10">
        <v>0</v>
      </c>
      <c r="Z10">
        <v>0</v>
      </c>
      <c r="AA10">
        <v>0</v>
      </c>
      <c r="AB10">
        <v>0</v>
      </c>
      <c r="AC10">
        <v>0</v>
      </c>
      <c r="AJ10" t="s">
        <v>228</v>
      </c>
      <c r="AK10">
        <v>-0.16877436629025999</v>
      </c>
      <c r="AL10" t="s">
        <v>228</v>
      </c>
      <c r="AM10">
        <v>14.2655479890864</v>
      </c>
      <c r="AN10">
        <v>0.44519538387766699</v>
      </c>
      <c r="AO10">
        <v>266.58081222588697</v>
      </c>
      <c r="AP10">
        <v>129.95760196685899</v>
      </c>
      <c r="AQ10">
        <v>412.410232550508</v>
      </c>
    </row>
    <row r="11" spans="1:43" x14ac:dyDescent="0.2">
      <c r="A11" t="s">
        <v>60</v>
      </c>
      <c r="B11" s="10">
        <v>43874</v>
      </c>
      <c r="C11">
        <v>0</v>
      </c>
      <c r="D11">
        <v>0</v>
      </c>
      <c r="E11">
        <v>0</v>
      </c>
      <c r="F11">
        <v>0</v>
      </c>
      <c r="G11">
        <v>0</v>
      </c>
      <c r="H11">
        <v>0</v>
      </c>
      <c r="I11">
        <v>0</v>
      </c>
      <c r="J11">
        <v>0</v>
      </c>
      <c r="K11">
        <v>0</v>
      </c>
      <c r="L11">
        <v>0</v>
      </c>
      <c r="M11">
        <v>0</v>
      </c>
      <c r="N11">
        <v>0</v>
      </c>
      <c r="O11">
        <v>0</v>
      </c>
      <c r="P11">
        <v>0</v>
      </c>
      <c r="Q11">
        <v>0</v>
      </c>
      <c r="R11">
        <v>0</v>
      </c>
      <c r="S11">
        <v>0</v>
      </c>
      <c r="T11">
        <v>0</v>
      </c>
      <c r="U11">
        <v>9.4350000000000005</v>
      </c>
      <c r="V11">
        <v>0</v>
      </c>
      <c r="W11">
        <v>0</v>
      </c>
      <c r="X11">
        <v>0</v>
      </c>
      <c r="Y11">
        <v>0</v>
      </c>
      <c r="Z11">
        <v>0</v>
      </c>
      <c r="AA11">
        <v>0</v>
      </c>
      <c r="AB11">
        <v>0</v>
      </c>
      <c r="AC11">
        <v>0</v>
      </c>
      <c r="AJ11" t="s">
        <v>228</v>
      </c>
      <c r="AK11">
        <v>0.35049846856633599</v>
      </c>
      <c r="AL11" t="s">
        <v>228</v>
      </c>
      <c r="AM11">
        <v>15.0716205115018</v>
      </c>
      <c r="AN11">
        <v>1.3817945589090599</v>
      </c>
      <c r="AO11">
        <v>324.684748035518</v>
      </c>
      <c r="AP11">
        <v>198.39473072293401</v>
      </c>
      <c r="AQ11">
        <v>446.453690581525</v>
      </c>
    </row>
    <row r="12" spans="1:43" x14ac:dyDescent="0.2">
      <c r="A12" t="s">
        <v>60</v>
      </c>
      <c r="B12" s="10">
        <v>43875</v>
      </c>
      <c r="C12">
        <v>0</v>
      </c>
      <c r="D12">
        <v>0</v>
      </c>
      <c r="E12">
        <v>0</v>
      </c>
      <c r="F12">
        <v>0</v>
      </c>
      <c r="G12">
        <v>0</v>
      </c>
      <c r="H12">
        <v>0</v>
      </c>
      <c r="I12">
        <v>0</v>
      </c>
      <c r="J12">
        <v>0</v>
      </c>
      <c r="K12">
        <v>0</v>
      </c>
      <c r="L12">
        <v>0</v>
      </c>
      <c r="M12">
        <v>0</v>
      </c>
      <c r="N12">
        <v>0</v>
      </c>
      <c r="O12">
        <v>0</v>
      </c>
      <c r="P12">
        <v>0</v>
      </c>
      <c r="Q12">
        <v>0</v>
      </c>
      <c r="R12">
        <v>0</v>
      </c>
      <c r="S12">
        <v>0</v>
      </c>
      <c r="T12">
        <v>0</v>
      </c>
      <c r="U12">
        <v>9.4350000000000005</v>
      </c>
      <c r="V12">
        <v>0</v>
      </c>
      <c r="W12">
        <v>0</v>
      </c>
      <c r="X12">
        <v>0</v>
      </c>
      <c r="Y12">
        <v>0</v>
      </c>
      <c r="Z12">
        <v>0</v>
      </c>
      <c r="AA12">
        <v>0</v>
      </c>
      <c r="AB12">
        <v>0</v>
      </c>
      <c r="AC12">
        <v>0</v>
      </c>
      <c r="AJ12" t="s">
        <v>228</v>
      </c>
      <c r="AK12">
        <v>0.76693949378724002</v>
      </c>
      <c r="AL12" t="s">
        <v>228</v>
      </c>
      <c r="AM12">
        <v>15.894013762366701</v>
      </c>
      <c r="AN12">
        <v>0.27266644532614798</v>
      </c>
      <c r="AO12">
        <v>383.23262838463597</v>
      </c>
      <c r="AP12">
        <v>265.64748957641302</v>
      </c>
      <c r="AQ12">
        <v>520.82093927193603</v>
      </c>
    </row>
    <row r="13" spans="1:43" x14ac:dyDescent="0.2">
      <c r="A13" t="s">
        <v>60</v>
      </c>
      <c r="B13" s="10">
        <v>43876</v>
      </c>
      <c r="C13">
        <v>0</v>
      </c>
      <c r="D13">
        <v>0</v>
      </c>
      <c r="E13">
        <v>0</v>
      </c>
      <c r="F13">
        <v>0</v>
      </c>
      <c r="G13">
        <v>0</v>
      </c>
      <c r="H13">
        <v>0</v>
      </c>
      <c r="I13">
        <v>0</v>
      </c>
      <c r="J13">
        <v>0</v>
      </c>
      <c r="K13">
        <v>0</v>
      </c>
      <c r="L13">
        <v>0</v>
      </c>
      <c r="M13">
        <v>0</v>
      </c>
      <c r="N13">
        <v>0</v>
      </c>
      <c r="O13">
        <v>0</v>
      </c>
      <c r="P13">
        <v>0</v>
      </c>
      <c r="Q13">
        <v>0</v>
      </c>
      <c r="R13">
        <v>0</v>
      </c>
      <c r="S13">
        <v>0</v>
      </c>
      <c r="T13">
        <v>0</v>
      </c>
      <c r="U13">
        <v>9.4350000000000005</v>
      </c>
      <c r="V13">
        <v>0</v>
      </c>
      <c r="W13">
        <v>0</v>
      </c>
      <c r="X13">
        <v>0</v>
      </c>
      <c r="Y13">
        <v>0</v>
      </c>
      <c r="Z13">
        <v>0</v>
      </c>
      <c r="AA13">
        <v>0</v>
      </c>
      <c r="AB13">
        <v>0</v>
      </c>
      <c r="AC13">
        <v>0</v>
      </c>
      <c r="AJ13" t="s">
        <v>228</v>
      </c>
      <c r="AK13">
        <v>1.0721821020567399</v>
      </c>
      <c r="AL13" t="s">
        <v>228</v>
      </c>
      <c r="AM13">
        <v>16.742711789323199</v>
      </c>
      <c r="AN13">
        <v>0.11723713981641599</v>
      </c>
      <c r="AO13">
        <v>435.454939223905</v>
      </c>
      <c r="AP13">
        <v>328.25473613882701</v>
      </c>
      <c r="AQ13">
        <v>568.46328302247105</v>
      </c>
    </row>
    <row r="14" spans="1:43" x14ac:dyDescent="0.2">
      <c r="A14" t="s">
        <v>60</v>
      </c>
      <c r="B14" s="10">
        <v>43877</v>
      </c>
      <c r="C14">
        <v>0</v>
      </c>
      <c r="D14">
        <v>0</v>
      </c>
      <c r="E14">
        <v>0</v>
      </c>
      <c r="F14">
        <v>0</v>
      </c>
      <c r="G14">
        <v>0</v>
      </c>
      <c r="H14">
        <v>0</v>
      </c>
      <c r="I14">
        <v>0</v>
      </c>
      <c r="J14">
        <v>0</v>
      </c>
      <c r="K14">
        <v>0</v>
      </c>
      <c r="L14">
        <v>0</v>
      </c>
      <c r="M14">
        <v>0</v>
      </c>
      <c r="N14">
        <v>0</v>
      </c>
      <c r="O14">
        <v>0</v>
      </c>
      <c r="P14">
        <v>0</v>
      </c>
      <c r="Q14">
        <v>0</v>
      </c>
      <c r="R14">
        <v>0</v>
      </c>
      <c r="S14">
        <v>0</v>
      </c>
      <c r="T14">
        <v>0</v>
      </c>
      <c r="U14">
        <v>9.4350000000000005</v>
      </c>
      <c r="V14">
        <v>0</v>
      </c>
      <c r="W14">
        <v>0</v>
      </c>
      <c r="X14">
        <v>0</v>
      </c>
      <c r="Y14">
        <v>0</v>
      </c>
      <c r="Z14">
        <v>0</v>
      </c>
      <c r="AA14">
        <v>0</v>
      </c>
      <c r="AB14">
        <v>0</v>
      </c>
      <c r="AC14">
        <v>0</v>
      </c>
      <c r="AJ14" t="s">
        <v>228</v>
      </c>
      <c r="AK14">
        <v>1.28128020326186</v>
      </c>
      <c r="AL14" t="s">
        <v>228</v>
      </c>
      <c r="AM14">
        <v>17.625727913866498</v>
      </c>
      <c r="AN14">
        <v>3.9467182041015299E-2</v>
      </c>
      <c r="AO14">
        <v>475.28234493738398</v>
      </c>
      <c r="AP14">
        <v>377.11198110928802</v>
      </c>
      <c r="AQ14">
        <v>595.82285754919201</v>
      </c>
    </row>
    <row r="15" spans="1:43" x14ac:dyDescent="0.2">
      <c r="A15" t="s">
        <v>60</v>
      </c>
      <c r="B15" s="10">
        <v>43878</v>
      </c>
      <c r="C15">
        <v>0</v>
      </c>
      <c r="D15">
        <v>0</v>
      </c>
      <c r="E15">
        <v>0</v>
      </c>
      <c r="F15">
        <v>0</v>
      </c>
      <c r="G15">
        <v>0</v>
      </c>
      <c r="H15">
        <v>0</v>
      </c>
      <c r="I15">
        <v>0</v>
      </c>
      <c r="J15">
        <v>0</v>
      </c>
      <c r="K15">
        <v>0</v>
      </c>
      <c r="L15">
        <v>0</v>
      </c>
      <c r="M15">
        <v>0</v>
      </c>
      <c r="N15">
        <v>0</v>
      </c>
      <c r="O15">
        <v>0</v>
      </c>
      <c r="P15">
        <v>0</v>
      </c>
      <c r="Q15">
        <v>0</v>
      </c>
      <c r="R15">
        <v>0</v>
      </c>
      <c r="S15">
        <v>0</v>
      </c>
      <c r="T15">
        <v>0</v>
      </c>
      <c r="U15">
        <v>9.4350000000000005</v>
      </c>
      <c r="V15">
        <v>0</v>
      </c>
      <c r="W15">
        <v>0</v>
      </c>
      <c r="X15">
        <v>0</v>
      </c>
      <c r="Y15">
        <v>0</v>
      </c>
      <c r="Z15">
        <v>0</v>
      </c>
      <c r="AA15">
        <v>0</v>
      </c>
      <c r="AB15">
        <v>0</v>
      </c>
      <c r="AC15">
        <v>0</v>
      </c>
      <c r="AJ15" t="s">
        <v>228</v>
      </c>
      <c r="AK15">
        <v>1.4276047390017801</v>
      </c>
      <c r="AL15" t="s">
        <v>228</v>
      </c>
      <c r="AM15">
        <v>18.553226492689198</v>
      </c>
      <c r="AN15">
        <v>0</v>
      </c>
      <c r="AO15">
        <v>506.48583832426499</v>
      </c>
      <c r="AP15">
        <v>410.90674561820998</v>
      </c>
      <c r="AQ15">
        <v>611.282866560559</v>
      </c>
    </row>
    <row r="16" spans="1:43" x14ac:dyDescent="0.2">
      <c r="A16" t="s">
        <v>60</v>
      </c>
      <c r="B16" s="10">
        <v>43879</v>
      </c>
      <c r="C16">
        <v>0</v>
      </c>
      <c r="D16">
        <v>0</v>
      </c>
      <c r="E16">
        <v>0</v>
      </c>
      <c r="F16">
        <v>0</v>
      </c>
      <c r="G16">
        <v>0</v>
      </c>
      <c r="H16">
        <v>0</v>
      </c>
      <c r="I16">
        <v>0</v>
      </c>
      <c r="J16">
        <v>0</v>
      </c>
      <c r="K16">
        <v>0</v>
      </c>
      <c r="L16">
        <v>0</v>
      </c>
      <c r="M16">
        <v>0</v>
      </c>
      <c r="N16">
        <v>0</v>
      </c>
      <c r="O16">
        <v>0</v>
      </c>
      <c r="P16">
        <v>0</v>
      </c>
      <c r="Q16">
        <v>0</v>
      </c>
      <c r="R16">
        <v>0</v>
      </c>
      <c r="S16">
        <v>0</v>
      </c>
      <c r="T16">
        <v>0</v>
      </c>
      <c r="U16">
        <v>9.4350000000000005</v>
      </c>
      <c r="V16">
        <v>0</v>
      </c>
      <c r="W16">
        <v>0</v>
      </c>
      <c r="X16">
        <v>0</v>
      </c>
      <c r="Y16">
        <v>0</v>
      </c>
      <c r="Z16">
        <v>0</v>
      </c>
      <c r="AA16">
        <v>0</v>
      </c>
      <c r="AB16">
        <v>0</v>
      </c>
      <c r="AC16">
        <v>0</v>
      </c>
      <c r="AJ16" t="s">
        <v>228</v>
      </c>
      <c r="AK16">
        <v>1.54654209687094</v>
      </c>
      <c r="AL16" t="s">
        <v>228</v>
      </c>
      <c r="AM16">
        <v>19.539758219284199</v>
      </c>
      <c r="AN16">
        <v>0.229968009783102</v>
      </c>
      <c r="AO16">
        <v>535.648911055756</v>
      </c>
      <c r="AP16">
        <v>479.924692109425</v>
      </c>
      <c r="AQ16">
        <v>632.56792077539296</v>
      </c>
    </row>
    <row r="17" spans="1:43" x14ac:dyDescent="0.2">
      <c r="A17" t="s">
        <v>60</v>
      </c>
      <c r="B17" s="10">
        <v>43880</v>
      </c>
      <c r="C17">
        <v>0</v>
      </c>
      <c r="D17">
        <v>0</v>
      </c>
      <c r="E17">
        <v>0</v>
      </c>
      <c r="F17">
        <v>0</v>
      </c>
      <c r="G17">
        <v>0</v>
      </c>
      <c r="H17">
        <v>0</v>
      </c>
      <c r="I17">
        <v>0</v>
      </c>
      <c r="J17">
        <v>0</v>
      </c>
      <c r="K17">
        <v>0</v>
      </c>
      <c r="L17">
        <v>0</v>
      </c>
      <c r="M17">
        <v>0</v>
      </c>
      <c r="N17">
        <v>0</v>
      </c>
      <c r="O17">
        <v>0</v>
      </c>
      <c r="P17">
        <v>0</v>
      </c>
      <c r="Q17">
        <v>0</v>
      </c>
      <c r="R17">
        <v>0</v>
      </c>
      <c r="S17">
        <v>0</v>
      </c>
      <c r="T17">
        <v>0</v>
      </c>
      <c r="U17">
        <v>9.4350000000000005</v>
      </c>
      <c r="V17">
        <v>0</v>
      </c>
      <c r="W17">
        <v>0</v>
      </c>
      <c r="X17">
        <v>0</v>
      </c>
      <c r="Y17">
        <v>0</v>
      </c>
      <c r="Z17">
        <v>0</v>
      </c>
      <c r="AA17">
        <v>0</v>
      </c>
      <c r="AB17">
        <v>0</v>
      </c>
      <c r="AC17">
        <v>0</v>
      </c>
      <c r="AJ17" t="s">
        <v>228</v>
      </c>
      <c r="AK17">
        <v>1.6530276791159599</v>
      </c>
      <c r="AL17" t="s">
        <v>228</v>
      </c>
      <c r="AM17">
        <v>20.610887672268799</v>
      </c>
      <c r="AN17">
        <v>0.72759394484982198</v>
      </c>
      <c r="AO17">
        <v>585.56515965530696</v>
      </c>
      <c r="AP17">
        <v>506.43615727125098</v>
      </c>
      <c r="AQ17">
        <v>843.80930540679606</v>
      </c>
    </row>
    <row r="18" spans="1:43" x14ac:dyDescent="0.2">
      <c r="A18" t="s">
        <v>60</v>
      </c>
      <c r="B18" s="10">
        <v>43881</v>
      </c>
      <c r="C18">
        <v>0</v>
      </c>
      <c r="D18">
        <v>0</v>
      </c>
      <c r="E18">
        <v>0</v>
      </c>
      <c r="F18">
        <v>0</v>
      </c>
      <c r="G18">
        <v>0</v>
      </c>
      <c r="H18">
        <v>0</v>
      </c>
      <c r="I18">
        <v>0</v>
      </c>
      <c r="J18">
        <v>0</v>
      </c>
      <c r="K18">
        <v>0</v>
      </c>
      <c r="L18">
        <v>0</v>
      </c>
      <c r="M18">
        <v>0</v>
      </c>
      <c r="N18">
        <v>0</v>
      </c>
      <c r="O18">
        <v>0</v>
      </c>
      <c r="P18">
        <v>0</v>
      </c>
      <c r="Q18">
        <v>0</v>
      </c>
      <c r="R18">
        <v>0</v>
      </c>
      <c r="S18">
        <v>0</v>
      </c>
      <c r="T18">
        <v>0</v>
      </c>
      <c r="U18">
        <v>9.4350000000000005</v>
      </c>
      <c r="V18">
        <v>0</v>
      </c>
      <c r="W18">
        <v>0</v>
      </c>
      <c r="X18">
        <v>0</v>
      </c>
      <c r="Y18">
        <v>0</v>
      </c>
      <c r="Z18">
        <v>0</v>
      </c>
      <c r="AA18">
        <v>0</v>
      </c>
      <c r="AB18">
        <v>0</v>
      </c>
      <c r="AC18">
        <v>0</v>
      </c>
      <c r="AJ18" t="s">
        <v>228</v>
      </c>
      <c r="AK18">
        <v>1.7497759327226401</v>
      </c>
      <c r="AL18" t="s">
        <v>228</v>
      </c>
      <c r="AM18">
        <v>21.818784926973098</v>
      </c>
      <c r="AN18">
        <v>1.64179627106138</v>
      </c>
      <c r="AO18">
        <v>600.51444520061898</v>
      </c>
      <c r="AP18">
        <v>514.225484733803</v>
      </c>
      <c r="AQ18">
        <v>841.33220369870196</v>
      </c>
    </row>
    <row r="19" spans="1:43" x14ac:dyDescent="0.2">
      <c r="A19" t="s">
        <v>60</v>
      </c>
      <c r="B19" s="10">
        <v>43882</v>
      </c>
      <c r="C19">
        <v>9.4427777777777795</v>
      </c>
      <c r="D19">
        <v>6.7777777777777803</v>
      </c>
      <c r="E19">
        <v>13.4444444444444</v>
      </c>
      <c r="F19">
        <v>2</v>
      </c>
      <c r="G19">
        <v>2</v>
      </c>
      <c r="H19">
        <v>2</v>
      </c>
      <c r="I19">
        <v>2</v>
      </c>
      <c r="J19">
        <v>2</v>
      </c>
      <c r="K19">
        <v>2</v>
      </c>
      <c r="L19">
        <v>0</v>
      </c>
      <c r="M19">
        <v>0</v>
      </c>
      <c r="N19">
        <v>0</v>
      </c>
      <c r="O19">
        <v>9.4427777777777795</v>
      </c>
      <c r="P19">
        <v>6.7777777777777803</v>
      </c>
      <c r="Q19">
        <v>13.4444444444444</v>
      </c>
      <c r="R19">
        <v>2</v>
      </c>
      <c r="S19">
        <v>2</v>
      </c>
      <c r="T19">
        <v>2</v>
      </c>
      <c r="U19">
        <v>9.4350000000000005</v>
      </c>
      <c r="V19">
        <v>0</v>
      </c>
      <c r="W19">
        <v>0</v>
      </c>
      <c r="X19">
        <v>0</v>
      </c>
      <c r="Y19">
        <v>0</v>
      </c>
      <c r="Z19">
        <v>0</v>
      </c>
      <c r="AA19">
        <v>0</v>
      </c>
      <c r="AB19">
        <v>0</v>
      </c>
      <c r="AC19">
        <v>0</v>
      </c>
      <c r="AJ19" t="s">
        <v>228</v>
      </c>
      <c r="AK19">
        <v>1.8380784492072699</v>
      </c>
      <c r="AL19" t="s">
        <v>228</v>
      </c>
      <c r="AM19">
        <v>23.273679654248099</v>
      </c>
      <c r="AN19">
        <v>26.565227143374202</v>
      </c>
      <c r="AO19">
        <v>614.651851678512</v>
      </c>
      <c r="AP19">
        <v>523.65790007313603</v>
      </c>
      <c r="AQ19">
        <v>829.56606639517804</v>
      </c>
    </row>
    <row r="20" spans="1:43" x14ac:dyDescent="0.2">
      <c r="A20" t="s">
        <v>60</v>
      </c>
      <c r="B20" s="10">
        <v>43883</v>
      </c>
      <c r="C20">
        <v>18.472811111111099</v>
      </c>
      <c r="D20">
        <v>14.8554166666667</v>
      </c>
      <c r="E20">
        <v>22.779166666666701</v>
      </c>
      <c r="F20">
        <v>4</v>
      </c>
      <c r="G20">
        <v>4</v>
      </c>
      <c r="H20">
        <v>4</v>
      </c>
      <c r="I20">
        <v>4</v>
      </c>
      <c r="J20">
        <v>4</v>
      </c>
      <c r="K20">
        <v>4</v>
      </c>
      <c r="L20">
        <v>0</v>
      </c>
      <c r="M20">
        <v>0</v>
      </c>
      <c r="N20">
        <v>0</v>
      </c>
      <c r="O20">
        <v>9.0300333333333302</v>
      </c>
      <c r="P20">
        <v>6.7111111111111104</v>
      </c>
      <c r="Q20">
        <v>12.217916666666699</v>
      </c>
      <c r="R20">
        <v>2</v>
      </c>
      <c r="S20">
        <v>2</v>
      </c>
      <c r="T20">
        <v>2</v>
      </c>
      <c r="U20">
        <v>9.4350000000000005</v>
      </c>
      <c r="V20">
        <v>0</v>
      </c>
      <c r="W20">
        <v>0</v>
      </c>
      <c r="X20">
        <v>0</v>
      </c>
      <c r="Y20">
        <v>0</v>
      </c>
      <c r="Z20">
        <v>0</v>
      </c>
      <c r="AA20">
        <v>0</v>
      </c>
      <c r="AB20">
        <v>0</v>
      </c>
      <c r="AC20">
        <v>0</v>
      </c>
      <c r="AJ20" t="s">
        <v>228</v>
      </c>
      <c r="AK20">
        <v>1.9202974435689399</v>
      </c>
      <c r="AL20" t="s">
        <v>228</v>
      </c>
      <c r="AM20">
        <v>25.6584706270291</v>
      </c>
      <c r="AN20">
        <v>0</v>
      </c>
      <c r="AO20">
        <v>649.61824899721603</v>
      </c>
      <c r="AP20">
        <v>542.36686773309896</v>
      </c>
      <c r="AQ20">
        <v>876.587792047211</v>
      </c>
    </row>
    <row r="21" spans="1:43" x14ac:dyDescent="0.2">
      <c r="A21" t="s">
        <v>60</v>
      </c>
      <c r="B21" s="10">
        <v>43884</v>
      </c>
      <c r="C21">
        <v>23.197477777777799</v>
      </c>
      <c r="D21">
        <v>18.960833333333301</v>
      </c>
      <c r="E21">
        <v>28.2638888888889</v>
      </c>
      <c r="F21">
        <v>5</v>
      </c>
      <c r="G21">
        <v>5</v>
      </c>
      <c r="H21">
        <v>5</v>
      </c>
      <c r="I21">
        <v>5</v>
      </c>
      <c r="J21">
        <v>5</v>
      </c>
      <c r="K21">
        <v>5</v>
      </c>
      <c r="L21">
        <v>0</v>
      </c>
      <c r="M21">
        <v>0</v>
      </c>
      <c r="N21">
        <v>0</v>
      </c>
      <c r="O21">
        <v>4.7246666666666703</v>
      </c>
      <c r="P21">
        <v>3.1111111111111098</v>
      </c>
      <c r="Q21">
        <v>7.3888888888888902</v>
      </c>
      <c r="R21">
        <v>1</v>
      </c>
      <c r="S21">
        <v>1</v>
      </c>
      <c r="T21">
        <v>1</v>
      </c>
      <c r="U21">
        <v>9.4350000000000005</v>
      </c>
      <c r="V21">
        <v>0</v>
      </c>
      <c r="W21">
        <v>0</v>
      </c>
      <c r="X21">
        <v>0</v>
      </c>
      <c r="Y21">
        <v>0</v>
      </c>
      <c r="Z21">
        <v>0</v>
      </c>
      <c r="AA21">
        <v>0</v>
      </c>
      <c r="AB21">
        <v>0</v>
      </c>
      <c r="AC21">
        <v>0</v>
      </c>
      <c r="AJ21" t="s">
        <v>228</v>
      </c>
      <c r="AK21">
        <v>2.0028201973846</v>
      </c>
      <c r="AL21" t="s">
        <v>228</v>
      </c>
      <c r="AM21">
        <v>28.600698191897699</v>
      </c>
      <c r="AN21">
        <v>0</v>
      </c>
      <c r="AO21">
        <v>725.44014899214994</v>
      </c>
      <c r="AP21">
        <v>564.48494103210305</v>
      </c>
      <c r="AQ21">
        <v>1031.9985589181199</v>
      </c>
    </row>
    <row r="22" spans="1:43" x14ac:dyDescent="0.2">
      <c r="A22" t="s">
        <v>60</v>
      </c>
      <c r="B22" s="10">
        <v>43885</v>
      </c>
      <c r="C22">
        <v>32.702922222222199</v>
      </c>
      <c r="D22">
        <v>27.449722222222199</v>
      </c>
      <c r="E22">
        <v>38.4681944444444</v>
      </c>
      <c r="F22">
        <v>7.6570555555555604</v>
      </c>
      <c r="G22">
        <v>7.2777777777777803</v>
      </c>
      <c r="H22">
        <v>8.1666666666666696</v>
      </c>
      <c r="I22">
        <v>7.4787222222222196</v>
      </c>
      <c r="J22">
        <v>7.1666666666666696</v>
      </c>
      <c r="K22">
        <v>7.8888888888888902</v>
      </c>
      <c r="L22">
        <v>0</v>
      </c>
      <c r="M22">
        <v>0</v>
      </c>
      <c r="N22">
        <v>0</v>
      </c>
      <c r="O22">
        <v>9.5054444444444393</v>
      </c>
      <c r="P22">
        <v>6.8319444444444404</v>
      </c>
      <c r="Q22">
        <v>13.5027777777778</v>
      </c>
      <c r="R22">
        <v>2.6570555555555599</v>
      </c>
      <c r="S22">
        <v>2.2777777777777799</v>
      </c>
      <c r="T22">
        <v>3.1666666666666701</v>
      </c>
      <c r="U22">
        <v>9.4350000000000005</v>
      </c>
      <c r="V22">
        <v>0</v>
      </c>
      <c r="W22">
        <v>0</v>
      </c>
      <c r="X22">
        <v>0</v>
      </c>
      <c r="Y22">
        <v>0</v>
      </c>
      <c r="Z22">
        <v>0</v>
      </c>
      <c r="AA22">
        <v>0</v>
      </c>
      <c r="AB22">
        <v>0</v>
      </c>
      <c r="AC22">
        <v>0</v>
      </c>
      <c r="AJ22" t="s">
        <v>228</v>
      </c>
      <c r="AK22">
        <v>2.0935804146436898</v>
      </c>
      <c r="AL22" t="s">
        <v>228</v>
      </c>
      <c r="AM22">
        <v>33.310314695410703</v>
      </c>
      <c r="AN22">
        <v>0</v>
      </c>
      <c r="AO22">
        <v>870.54995750269404</v>
      </c>
      <c r="AP22">
        <v>564.67531434425905</v>
      </c>
      <c r="AQ22">
        <v>1637.09510320241</v>
      </c>
    </row>
    <row r="23" spans="1:43" x14ac:dyDescent="0.2">
      <c r="A23" t="s">
        <v>60</v>
      </c>
      <c r="B23" s="10">
        <v>43886</v>
      </c>
      <c r="C23">
        <v>42.098311111111101</v>
      </c>
      <c r="D23">
        <v>36.049861111111099</v>
      </c>
      <c r="E23">
        <v>48.2361111111111</v>
      </c>
      <c r="F23">
        <v>10.2819774853801</v>
      </c>
      <c r="G23">
        <v>9.7609722222222199</v>
      </c>
      <c r="H23">
        <v>10.9555555555556</v>
      </c>
      <c r="I23">
        <v>9.9350321637426902</v>
      </c>
      <c r="J23">
        <v>9.4944444444444507</v>
      </c>
      <c r="K23">
        <v>10.4334722222222</v>
      </c>
      <c r="L23">
        <v>0</v>
      </c>
      <c r="M23">
        <v>0</v>
      </c>
      <c r="N23">
        <v>0</v>
      </c>
      <c r="O23">
        <v>9.3953888888888901</v>
      </c>
      <c r="P23">
        <v>6.7777777777777803</v>
      </c>
      <c r="Q23">
        <v>12.8333333333333</v>
      </c>
      <c r="R23">
        <v>2.6249219298245601</v>
      </c>
      <c r="S23">
        <v>2.2665277777777799</v>
      </c>
      <c r="T23">
        <v>3.0833333333333299</v>
      </c>
      <c r="U23">
        <v>9.4350000000000005</v>
      </c>
      <c r="V23">
        <v>0</v>
      </c>
      <c r="W23">
        <v>0</v>
      </c>
      <c r="X23">
        <v>0</v>
      </c>
      <c r="Y23">
        <v>0</v>
      </c>
      <c r="Z23">
        <v>0</v>
      </c>
      <c r="AA23">
        <v>0</v>
      </c>
      <c r="AB23">
        <v>0</v>
      </c>
      <c r="AC23">
        <v>0</v>
      </c>
      <c r="AJ23" t="s">
        <v>228</v>
      </c>
      <c r="AK23">
        <v>2.1978779629978402</v>
      </c>
      <c r="AL23" t="s">
        <v>228</v>
      </c>
      <c r="AM23">
        <v>41.129904579350303</v>
      </c>
      <c r="AN23">
        <v>0</v>
      </c>
      <c r="AO23">
        <v>1223.01255335267</v>
      </c>
      <c r="AP23">
        <v>578.40944239425596</v>
      </c>
      <c r="AQ23">
        <v>2576.68595152636</v>
      </c>
    </row>
    <row r="24" spans="1:43" x14ac:dyDescent="0.2">
      <c r="A24" t="s">
        <v>60</v>
      </c>
      <c r="B24" s="10">
        <v>43887</v>
      </c>
      <c r="C24">
        <v>56.267144444444398</v>
      </c>
      <c r="D24">
        <v>49.007638888888899</v>
      </c>
      <c r="E24">
        <v>63.429305555555601</v>
      </c>
      <c r="F24">
        <v>13.6129219298246</v>
      </c>
      <c r="G24">
        <v>12.98875</v>
      </c>
      <c r="H24">
        <v>14.366710526315799</v>
      </c>
      <c r="I24">
        <v>13.178032163742699</v>
      </c>
      <c r="J24">
        <v>12.699861111111099</v>
      </c>
      <c r="K24">
        <v>13.755555555555601</v>
      </c>
      <c r="L24">
        <v>2</v>
      </c>
      <c r="M24">
        <v>2</v>
      </c>
      <c r="N24">
        <v>2</v>
      </c>
      <c r="O24">
        <v>14.1688333333333</v>
      </c>
      <c r="P24">
        <v>10.8319444444444</v>
      </c>
      <c r="Q24">
        <v>18.279166666666701</v>
      </c>
      <c r="R24">
        <v>3.33094444444444</v>
      </c>
      <c r="S24">
        <v>3.0555555555555598</v>
      </c>
      <c r="T24">
        <v>3.7222222222222201</v>
      </c>
      <c r="U24">
        <v>11.435</v>
      </c>
      <c r="V24">
        <v>2</v>
      </c>
      <c r="W24">
        <v>2</v>
      </c>
      <c r="X24">
        <v>0</v>
      </c>
      <c r="Y24">
        <v>0</v>
      </c>
      <c r="Z24">
        <v>0</v>
      </c>
      <c r="AA24">
        <v>0</v>
      </c>
      <c r="AB24">
        <v>0</v>
      </c>
      <c r="AC24">
        <v>0</v>
      </c>
      <c r="AJ24" t="s">
        <v>228</v>
      </c>
      <c r="AK24">
        <v>2.3111263488800602</v>
      </c>
      <c r="AL24" t="s">
        <v>228</v>
      </c>
      <c r="AM24">
        <v>53.8910647621965</v>
      </c>
      <c r="AN24">
        <v>0.33708208088519398</v>
      </c>
      <c r="AO24">
        <v>1769.65662005852</v>
      </c>
      <c r="AP24">
        <v>675.10059293638597</v>
      </c>
      <c r="AQ24">
        <v>3652.69831642913</v>
      </c>
    </row>
    <row r="25" spans="1:43" x14ac:dyDescent="0.2">
      <c r="A25" t="s">
        <v>60</v>
      </c>
      <c r="B25" s="10">
        <v>43888</v>
      </c>
      <c r="C25">
        <v>68.376088888888901</v>
      </c>
      <c r="D25">
        <v>60.377777777777801</v>
      </c>
      <c r="E25">
        <v>77.112638888888895</v>
      </c>
      <c r="F25">
        <v>15.2684774853801</v>
      </c>
      <c r="G25">
        <v>14.5388888888889</v>
      </c>
      <c r="H25">
        <v>16.0908771929825</v>
      </c>
      <c r="I25">
        <v>14.663032163742701</v>
      </c>
      <c r="J25">
        <v>14.0388888888889</v>
      </c>
      <c r="K25">
        <v>15.3222222222222</v>
      </c>
      <c r="L25">
        <v>2</v>
      </c>
      <c r="M25">
        <v>2</v>
      </c>
      <c r="N25">
        <v>2</v>
      </c>
      <c r="O25">
        <v>14.108944444444401</v>
      </c>
      <c r="P25">
        <v>10.6111111111111</v>
      </c>
      <c r="Q25">
        <v>18.5</v>
      </c>
      <c r="R25">
        <v>3.6555555555555599</v>
      </c>
      <c r="S25">
        <v>3.2777777777777799</v>
      </c>
      <c r="T25">
        <v>4.1666666666666696</v>
      </c>
      <c r="U25">
        <v>13.435</v>
      </c>
      <c r="V25">
        <v>4</v>
      </c>
      <c r="W25">
        <v>4</v>
      </c>
      <c r="X25">
        <v>0</v>
      </c>
      <c r="Y25">
        <v>0</v>
      </c>
      <c r="Z25">
        <v>0</v>
      </c>
      <c r="AA25">
        <v>0</v>
      </c>
      <c r="AB25">
        <v>0</v>
      </c>
      <c r="AC25">
        <v>0</v>
      </c>
      <c r="AJ25" t="s">
        <v>228</v>
      </c>
      <c r="AK25">
        <v>2.42027659961827</v>
      </c>
      <c r="AL25" t="s">
        <v>228</v>
      </c>
      <c r="AM25">
        <v>73.442877618699498</v>
      </c>
      <c r="AN25">
        <v>0.85057695777972797</v>
      </c>
      <c r="AO25">
        <v>2513.3392173522202</v>
      </c>
      <c r="AP25">
        <v>903.82528912413795</v>
      </c>
      <c r="AQ25">
        <v>4843.4422781269004</v>
      </c>
    </row>
    <row r="26" spans="1:43" x14ac:dyDescent="0.2">
      <c r="A26" t="s">
        <v>60</v>
      </c>
      <c r="B26" s="10">
        <v>43889</v>
      </c>
      <c r="C26">
        <v>73.820866666666703</v>
      </c>
      <c r="D26">
        <v>65.038472222222197</v>
      </c>
      <c r="E26">
        <v>82.8402777777778</v>
      </c>
      <c r="F26">
        <v>16.910755263157899</v>
      </c>
      <c r="G26">
        <v>16.038888888888899</v>
      </c>
      <c r="H26">
        <v>17.8223611111111</v>
      </c>
      <c r="I26">
        <v>16.135087719298198</v>
      </c>
      <c r="J26">
        <v>15.422083333333299</v>
      </c>
      <c r="K26">
        <v>16.899999999999999</v>
      </c>
      <c r="L26">
        <v>1</v>
      </c>
      <c r="M26">
        <v>1</v>
      </c>
      <c r="N26">
        <v>1</v>
      </c>
      <c r="O26">
        <v>14.230499999999999</v>
      </c>
      <c r="P26">
        <v>10.776388888888899</v>
      </c>
      <c r="Q26">
        <v>18.7222222222222</v>
      </c>
      <c r="R26">
        <v>3.6422777777777799</v>
      </c>
      <c r="S26">
        <v>3.2222222222222201</v>
      </c>
      <c r="T26">
        <v>4.1111111111111098</v>
      </c>
      <c r="U26">
        <v>14.435</v>
      </c>
      <c r="V26">
        <v>5</v>
      </c>
      <c r="W26">
        <v>5</v>
      </c>
      <c r="X26">
        <v>0</v>
      </c>
      <c r="Y26">
        <v>0</v>
      </c>
      <c r="Z26">
        <v>0</v>
      </c>
      <c r="AA26">
        <v>0</v>
      </c>
      <c r="AB26">
        <v>0</v>
      </c>
      <c r="AC26">
        <v>0</v>
      </c>
      <c r="AJ26" t="s">
        <v>228</v>
      </c>
      <c r="AK26">
        <v>2.5101612451693298</v>
      </c>
      <c r="AL26" t="s">
        <v>228</v>
      </c>
      <c r="AM26">
        <v>101.056893734295</v>
      </c>
      <c r="AN26">
        <v>2.06069048102054</v>
      </c>
      <c r="AO26">
        <v>3537.0568336146698</v>
      </c>
      <c r="AP26">
        <v>1467.16385410509</v>
      </c>
      <c r="AQ26">
        <v>6653.69639790578</v>
      </c>
    </row>
    <row r="27" spans="1:43" x14ac:dyDescent="0.2">
      <c r="A27" t="s">
        <v>60</v>
      </c>
      <c r="B27" s="10">
        <v>43890</v>
      </c>
      <c r="C27">
        <v>85.422921929824597</v>
      </c>
      <c r="D27">
        <v>75.944166666666703</v>
      </c>
      <c r="E27">
        <v>95.290972222222194</v>
      </c>
      <c r="F27">
        <v>20.905310818713399</v>
      </c>
      <c r="G27">
        <v>19.872222222222199</v>
      </c>
      <c r="H27">
        <v>21.972361111111098</v>
      </c>
      <c r="I27">
        <v>19.8714210526316</v>
      </c>
      <c r="J27">
        <v>18.988888888888901</v>
      </c>
      <c r="K27">
        <v>20.783750000000001</v>
      </c>
      <c r="L27">
        <v>2</v>
      </c>
      <c r="M27">
        <v>2</v>
      </c>
      <c r="N27">
        <v>2</v>
      </c>
      <c r="O27">
        <v>19.007166666666699</v>
      </c>
      <c r="P27">
        <v>14.9444444444444</v>
      </c>
      <c r="Q27">
        <v>24.056944444444401</v>
      </c>
      <c r="R27">
        <v>4.9945555555555599</v>
      </c>
      <c r="S27">
        <v>4.5</v>
      </c>
      <c r="T27">
        <v>5.5555555555555598</v>
      </c>
      <c r="U27">
        <v>16.434999999999999</v>
      </c>
      <c r="V27">
        <v>7</v>
      </c>
      <c r="W27">
        <v>7</v>
      </c>
      <c r="X27">
        <v>0</v>
      </c>
      <c r="Y27">
        <v>0</v>
      </c>
      <c r="Z27">
        <v>0</v>
      </c>
      <c r="AA27">
        <v>0</v>
      </c>
      <c r="AB27">
        <v>0</v>
      </c>
      <c r="AC27">
        <v>0</v>
      </c>
      <c r="AJ27" t="s">
        <v>228</v>
      </c>
      <c r="AK27">
        <v>2.5663741734825898</v>
      </c>
      <c r="AL27" t="s">
        <v>228</v>
      </c>
      <c r="AM27">
        <v>151.364378567893</v>
      </c>
      <c r="AN27">
        <v>5.0328731656085299</v>
      </c>
      <c r="AO27">
        <v>4844.7706545619603</v>
      </c>
      <c r="AP27">
        <v>2314.3182778536798</v>
      </c>
      <c r="AQ27">
        <v>8850.3654133673499</v>
      </c>
    </row>
    <row r="28" spans="1:43" x14ac:dyDescent="0.2">
      <c r="A28" t="s">
        <v>60</v>
      </c>
      <c r="B28" s="10">
        <v>43891</v>
      </c>
      <c r="C28">
        <v>98.987366374269001</v>
      </c>
      <c r="D28">
        <v>88.688888888888897</v>
      </c>
      <c r="E28">
        <v>109.58499999999999</v>
      </c>
      <c r="F28">
        <v>23.877921929824598</v>
      </c>
      <c r="G28">
        <v>22.6944444444444</v>
      </c>
      <c r="H28">
        <v>25.094583333333301</v>
      </c>
      <c r="I28">
        <v>22.585976608187099</v>
      </c>
      <c r="J28">
        <v>21.6055555555556</v>
      </c>
      <c r="K28">
        <v>23.6391666666667</v>
      </c>
      <c r="L28">
        <v>2</v>
      </c>
      <c r="M28">
        <v>2</v>
      </c>
      <c r="N28">
        <v>2</v>
      </c>
      <c r="O28">
        <v>18.958166666666699</v>
      </c>
      <c r="P28">
        <v>14.9416666666667</v>
      </c>
      <c r="Q28">
        <v>23.670833333333299</v>
      </c>
      <c r="R28">
        <v>4.9726111111111102</v>
      </c>
      <c r="S28">
        <v>4.5</v>
      </c>
      <c r="T28">
        <v>5.6111111111111098</v>
      </c>
      <c r="U28">
        <v>18.434999999999999</v>
      </c>
      <c r="V28">
        <v>9</v>
      </c>
      <c r="W28">
        <v>9</v>
      </c>
      <c r="X28">
        <v>0</v>
      </c>
      <c r="Y28">
        <v>0</v>
      </c>
      <c r="Z28">
        <v>0</v>
      </c>
      <c r="AA28">
        <v>0</v>
      </c>
      <c r="AB28">
        <v>0</v>
      </c>
      <c r="AC28">
        <v>0</v>
      </c>
      <c r="AJ28" t="s">
        <v>228</v>
      </c>
      <c r="AK28">
        <v>2.5838674225940199</v>
      </c>
      <c r="AL28" t="s">
        <v>228</v>
      </c>
      <c r="AM28">
        <v>282.14578026949101</v>
      </c>
      <c r="AN28">
        <v>10.0169945164994</v>
      </c>
      <c r="AO28">
        <v>6378.0243399457704</v>
      </c>
      <c r="AP28">
        <v>3265.9762474455001</v>
      </c>
      <c r="AQ28">
        <v>11047.0229448508</v>
      </c>
    </row>
    <row r="29" spans="1:43" x14ac:dyDescent="0.2">
      <c r="A29" t="s">
        <v>60</v>
      </c>
      <c r="B29" s="10">
        <v>43892</v>
      </c>
      <c r="C29">
        <v>109.125088596491</v>
      </c>
      <c r="D29">
        <v>98.577777777777797</v>
      </c>
      <c r="E29">
        <v>120.87333333333299</v>
      </c>
      <c r="F29">
        <v>26.880088596491198</v>
      </c>
      <c r="G29">
        <v>25.5833333333333</v>
      </c>
      <c r="H29">
        <v>28.283472222222201</v>
      </c>
      <c r="I29">
        <v>25.326087719298201</v>
      </c>
      <c r="J29">
        <v>24.266666666666701</v>
      </c>
      <c r="K29">
        <v>26.4447222222222</v>
      </c>
      <c r="L29">
        <v>3</v>
      </c>
      <c r="M29">
        <v>3</v>
      </c>
      <c r="N29">
        <v>3</v>
      </c>
      <c r="O29">
        <v>18.9876111111111</v>
      </c>
      <c r="P29">
        <v>15.0555555555556</v>
      </c>
      <c r="Q29">
        <v>23.9444444444444</v>
      </c>
      <c r="R29">
        <v>5.0021666666666702</v>
      </c>
      <c r="S29">
        <v>4.5</v>
      </c>
      <c r="T29">
        <v>5.6111111111111098</v>
      </c>
      <c r="U29">
        <v>21.434999999999999</v>
      </c>
      <c r="V29">
        <v>12</v>
      </c>
      <c r="W29">
        <v>12</v>
      </c>
      <c r="X29">
        <v>0</v>
      </c>
      <c r="Y29">
        <v>0</v>
      </c>
      <c r="Z29">
        <v>0</v>
      </c>
      <c r="AA29">
        <v>0</v>
      </c>
      <c r="AB29">
        <v>0</v>
      </c>
      <c r="AC29">
        <v>0</v>
      </c>
      <c r="AJ29" t="s">
        <v>228</v>
      </c>
      <c r="AK29">
        <v>2.57603855853238</v>
      </c>
      <c r="AL29" t="s">
        <v>228</v>
      </c>
      <c r="AM29">
        <v>400.92488332301298</v>
      </c>
      <c r="AN29">
        <v>17.170976208247801</v>
      </c>
      <c r="AO29">
        <v>8179.6860204598197</v>
      </c>
      <c r="AP29">
        <v>4269.6129162984898</v>
      </c>
      <c r="AQ29">
        <v>13618.766960998</v>
      </c>
    </row>
    <row r="30" spans="1:43" x14ac:dyDescent="0.2">
      <c r="A30" t="s">
        <v>60</v>
      </c>
      <c r="B30" s="10">
        <v>43893</v>
      </c>
      <c r="C30">
        <v>113.60375526315801</v>
      </c>
      <c r="D30">
        <v>102.33277777777801</v>
      </c>
      <c r="E30">
        <v>125.419027777778</v>
      </c>
      <c r="F30">
        <v>28.202421929824599</v>
      </c>
      <c r="G30">
        <v>26.821944444444402</v>
      </c>
      <c r="H30">
        <v>29.6944444444444</v>
      </c>
      <c r="I30">
        <v>26.303365497076001</v>
      </c>
      <c r="J30">
        <v>25.2054166666667</v>
      </c>
      <c r="K30">
        <v>27.589027777777801</v>
      </c>
      <c r="L30">
        <v>3</v>
      </c>
      <c r="M30">
        <v>3</v>
      </c>
      <c r="N30">
        <v>3</v>
      </c>
      <c r="O30">
        <v>14.231777777777801</v>
      </c>
      <c r="P30">
        <v>11.054166666666699</v>
      </c>
      <c r="Q30">
        <v>18.3888888888889</v>
      </c>
      <c r="R30">
        <v>4.3223333333333303</v>
      </c>
      <c r="S30">
        <v>3.7222222222222201</v>
      </c>
      <c r="T30">
        <v>5.0555555555555598</v>
      </c>
      <c r="U30">
        <v>24.434999999999999</v>
      </c>
      <c r="V30">
        <v>15</v>
      </c>
      <c r="W30">
        <v>15</v>
      </c>
      <c r="X30">
        <v>0</v>
      </c>
      <c r="Y30">
        <v>0</v>
      </c>
      <c r="Z30">
        <v>0</v>
      </c>
      <c r="AA30">
        <v>0</v>
      </c>
      <c r="AB30">
        <v>0</v>
      </c>
      <c r="AC30">
        <v>0</v>
      </c>
      <c r="AJ30" t="s">
        <v>228</v>
      </c>
      <c r="AK30">
        <v>2.5558460732499499</v>
      </c>
      <c r="AL30" t="s">
        <v>228</v>
      </c>
      <c r="AM30">
        <v>544.69477234128794</v>
      </c>
      <c r="AN30">
        <v>23.932501438067899</v>
      </c>
      <c r="AO30">
        <v>10439.1414131745</v>
      </c>
      <c r="AP30">
        <v>5810.8518480284401</v>
      </c>
      <c r="AQ30">
        <v>17326.9766598518</v>
      </c>
    </row>
    <row r="31" spans="1:43" x14ac:dyDescent="0.2">
      <c r="A31" t="s">
        <v>60</v>
      </c>
      <c r="B31" s="10">
        <v>43894</v>
      </c>
      <c r="C31">
        <v>118.906946532999</v>
      </c>
      <c r="D31">
        <v>107.18375</v>
      </c>
      <c r="E31">
        <v>131.26305555555601</v>
      </c>
      <c r="F31">
        <v>30.517588596491201</v>
      </c>
      <c r="G31">
        <v>28.9719444444444</v>
      </c>
      <c r="H31">
        <v>32.144583333333301</v>
      </c>
      <c r="I31">
        <v>28.2736432748538</v>
      </c>
      <c r="J31">
        <v>27.033194444444401</v>
      </c>
      <c r="K31">
        <v>29.594722222222199</v>
      </c>
      <c r="L31">
        <v>3</v>
      </c>
      <c r="M31">
        <v>3</v>
      </c>
      <c r="N31">
        <v>3</v>
      </c>
      <c r="O31">
        <v>18.477469047619</v>
      </c>
      <c r="P31">
        <v>13.6661111111111</v>
      </c>
      <c r="Q31">
        <v>25.481111111111101</v>
      </c>
      <c r="R31">
        <v>5.3151666666666699</v>
      </c>
      <c r="S31">
        <v>4.7222222222222197</v>
      </c>
      <c r="T31">
        <v>6.00138888888889</v>
      </c>
      <c r="U31">
        <v>27.434999999999999</v>
      </c>
      <c r="V31">
        <v>18</v>
      </c>
      <c r="W31">
        <v>18</v>
      </c>
      <c r="X31">
        <v>0</v>
      </c>
      <c r="Y31">
        <v>0</v>
      </c>
      <c r="Z31">
        <v>0</v>
      </c>
      <c r="AA31">
        <v>0</v>
      </c>
      <c r="AB31">
        <v>0</v>
      </c>
      <c r="AC31">
        <v>0</v>
      </c>
      <c r="AJ31" t="s">
        <v>228</v>
      </c>
      <c r="AK31">
        <v>2.5160123149646401</v>
      </c>
      <c r="AL31" t="s">
        <v>228</v>
      </c>
      <c r="AM31">
        <v>800.839575911059</v>
      </c>
      <c r="AN31">
        <v>31.4730513344428</v>
      </c>
      <c r="AO31">
        <v>13380.801925288501</v>
      </c>
      <c r="AP31">
        <v>7671.4328600613399</v>
      </c>
      <c r="AQ31">
        <v>22901.547175344502</v>
      </c>
    </row>
    <row r="32" spans="1:43" x14ac:dyDescent="0.2">
      <c r="A32" t="s">
        <v>60</v>
      </c>
      <c r="B32" s="10">
        <v>43895</v>
      </c>
      <c r="C32">
        <v>124.31816002506299</v>
      </c>
      <c r="D32">
        <v>112.577638888889</v>
      </c>
      <c r="E32">
        <v>136.97375</v>
      </c>
      <c r="F32">
        <v>32.8387552631579</v>
      </c>
      <c r="G32">
        <v>31.199583333333301</v>
      </c>
      <c r="H32">
        <v>34.672777777777803</v>
      </c>
      <c r="I32">
        <v>30.2526988304094</v>
      </c>
      <c r="J32">
        <v>28.877777777777801</v>
      </c>
      <c r="K32">
        <v>31.733611111111099</v>
      </c>
      <c r="L32">
        <v>4</v>
      </c>
      <c r="M32">
        <v>4</v>
      </c>
      <c r="N32">
        <v>4</v>
      </c>
      <c r="O32">
        <v>18.5475468253968</v>
      </c>
      <c r="P32">
        <v>14.1111111111111</v>
      </c>
      <c r="Q32">
        <v>27.112500000000001</v>
      </c>
      <c r="R32">
        <v>5.3211666666666702</v>
      </c>
      <c r="S32">
        <v>4.7222222222222197</v>
      </c>
      <c r="T32">
        <v>6</v>
      </c>
      <c r="U32">
        <v>31.434999999999999</v>
      </c>
      <c r="V32">
        <v>22</v>
      </c>
      <c r="W32">
        <v>22</v>
      </c>
      <c r="X32">
        <v>0</v>
      </c>
      <c r="Y32">
        <v>0</v>
      </c>
      <c r="Z32">
        <v>0</v>
      </c>
      <c r="AA32">
        <v>0</v>
      </c>
      <c r="AB32">
        <v>0</v>
      </c>
      <c r="AC32">
        <v>0</v>
      </c>
      <c r="AJ32" t="s">
        <v>228</v>
      </c>
      <c r="AK32">
        <v>2.4221775788048698</v>
      </c>
      <c r="AL32" t="s">
        <v>228</v>
      </c>
      <c r="AM32">
        <v>1168.4476947641699</v>
      </c>
      <c r="AN32">
        <v>47.797592257919497</v>
      </c>
      <c r="AO32">
        <v>17284.3797711314</v>
      </c>
      <c r="AP32">
        <v>9549.16733322453</v>
      </c>
      <c r="AQ32">
        <v>30384.361617315299</v>
      </c>
    </row>
    <row r="33" spans="1:43" x14ac:dyDescent="0.2">
      <c r="A33" t="s">
        <v>60</v>
      </c>
      <c r="B33" s="10">
        <v>43896</v>
      </c>
      <c r="C33">
        <v>128.92204891395201</v>
      </c>
      <c r="D33">
        <v>116.116527777778</v>
      </c>
      <c r="E33">
        <v>145.90166666666701</v>
      </c>
      <c r="F33">
        <v>33.8402552631579</v>
      </c>
      <c r="G33">
        <v>32.072222222222202</v>
      </c>
      <c r="H33">
        <v>35.727916666666701</v>
      </c>
      <c r="I33">
        <v>30.994198830409399</v>
      </c>
      <c r="J33">
        <v>29.533055555555599</v>
      </c>
      <c r="K33">
        <v>32.534444444444397</v>
      </c>
      <c r="L33">
        <v>4</v>
      </c>
      <c r="M33">
        <v>4</v>
      </c>
      <c r="N33">
        <v>4</v>
      </c>
      <c r="O33">
        <v>18.8322222222222</v>
      </c>
      <c r="P33">
        <v>13.5</v>
      </c>
      <c r="Q33">
        <v>29.5</v>
      </c>
      <c r="R33">
        <v>5.0015000000000001</v>
      </c>
      <c r="S33">
        <v>4.5</v>
      </c>
      <c r="T33">
        <v>5.6111111111111098</v>
      </c>
      <c r="U33">
        <v>35.435000000000002</v>
      </c>
      <c r="V33">
        <v>26</v>
      </c>
      <c r="W33">
        <v>26</v>
      </c>
      <c r="X33">
        <v>0</v>
      </c>
      <c r="Y33">
        <v>0</v>
      </c>
      <c r="Z33">
        <v>0</v>
      </c>
      <c r="AA33">
        <v>0</v>
      </c>
      <c r="AB33">
        <v>0</v>
      </c>
      <c r="AC33">
        <v>0</v>
      </c>
      <c r="AJ33" t="s">
        <v>228</v>
      </c>
      <c r="AK33">
        <v>2.2132326784733301</v>
      </c>
      <c r="AL33" t="s">
        <v>228</v>
      </c>
      <c r="AM33">
        <v>1641.49257304137</v>
      </c>
      <c r="AN33">
        <v>70.146408987281504</v>
      </c>
      <c r="AO33">
        <v>22409.1431123726</v>
      </c>
      <c r="AP33">
        <v>11757.054544156899</v>
      </c>
      <c r="AQ33">
        <v>39201.642055231598</v>
      </c>
    </row>
    <row r="34" spans="1:43" x14ac:dyDescent="0.2">
      <c r="A34" t="s">
        <v>60</v>
      </c>
      <c r="B34" s="10">
        <v>43897</v>
      </c>
      <c r="C34">
        <v>130.046826691729</v>
      </c>
      <c r="D34">
        <v>116.27375000000001</v>
      </c>
      <c r="E34">
        <v>148.26257936507901</v>
      </c>
      <c r="F34">
        <v>35.107201691729301</v>
      </c>
      <c r="G34">
        <v>33.144027777777801</v>
      </c>
      <c r="H34">
        <v>37.190138888888903</v>
      </c>
      <c r="I34">
        <v>31.922312719298201</v>
      </c>
      <c r="J34">
        <v>30.4094246031746</v>
      </c>
      <c r="K34">
        <v>33.661686507936501</v>
      </c>
      <c r="L34">
        <v>4</v>
      </c>
      <c r="M34">
        <v>4</v>
      </c>
      <c r="N34">
        <v>4</v>
      </c>
      <c r="O34">
        <v>18.809611111111099</v>
      </c>
      <c r="P34">
        <v>13.9972222222222</v>
      </c>
      <c r="Q34">
        <v>29.563888888888901</v>
      </c>
      <c r="R34">
        <v>5.2669464285714298</v>
      </c>
      <c r="S34">
        <v>4.5555555555555598</v>
      </c>
      <c r="T34">
        <v>6.2777777777777803</v>
      </c>
      <c r="U34">
        <v>39.435000000000002</v>
      </c>
      <c r="V34">
        <v>30</v>
      </c>
      <c r="W34">
        <v>30</v>
      </c>
      <c r="X34">
        <v>0</v>
      </c>
      <c r="Y34">
        <v>0</v>
      </c>
      <c r="Z34">
        <v>0</v>
      </c>
      <c r="AA34">
        <v>0</v>
      </c>
      <c r="AB34">
        <v>0</v>
      </c>
      <c r="AC34">
        <v>0</v>
      </c>
      <c r="AJ34" t="s">
        <v>228</v>
      </c>
      <c r="AK34">
        <v>1.80746693271938</v>
      </c>
      <c r="AL34" t="s">
        <v>228</v>
      </c>
      <c r="AM34">
        <v>2281.8875688834601</v>
      </c>
      <c r="AN34">
        <v>92.304653904842596</v>
      </c>
      <c r="AO34">
        <v>28870.547419698301</v>
      </c>
      <c r="AP34">
        <v>15012.198155615</v>
      </c>
      <c r="AQ34">
        <v>48906.7023053472</v>
      </c>
    </row>
    <row r="35" spans="1:43" x14ac:dyDescent="0.2">
      <c r="A35" t="s">
        <v>60</v>
      </c>
      <c r="B35" s="10">
        <v>43898</v>
      </c>
      <c r="C35">
        <v>131.132493358396</v>
      </c>
      <c r="D35">
        <v>116.587083333333</v>
      </c>
      <c r="E35">
        <v>150.02222222222201</v>
      </c>
      <c r="F35">
        <v>35.741338199665798</v>
      </c>
      <c r="G35">
        <v>33.865694444444401</v>
      </c>
      <c r="H35">
        <v>37.922916666666701</v>
      </c>
      <c r="I35">
        <v>32.388146052631598</v>
      </c>
      <c r="J35">
        <v>30.816666666666698</v>
      </c>
      <c r="K35">
        <v>34.3001984126984</v>
      </c>
      <c r="L35">
        <v>3</v>
      </c>
      <c r="M35">
        <v>3</v>
      </c>
      <c r="N35">
        <v>3</v>
      </c>
      <c r="O35">
        <v>18.728666666666701</v>
      </c>
      <c r="P35">
        <v>14.054166666666699</v>
      </c>
      <c r="Q35">
        <v>29.001388888888901</v>
      </c>
      <c r="R35">
        <v>5.2911920634920602</v>
      </c>
      <c r="S35">
        <v>4.6111111111111098</v>
      </c>
      <c r="T35">
        <v>6.3888888888888902</v>
      </c>
      <c r="U35">
        <v>42.435000000000002</v>
      </c>
      <c r="V35">
        <v>33</v>
      </c>
      <c r="W35">
        <v>33</v>
      </c>
      <c r="X35">
        <v>0</v>
      </c>
      <c r="Y35">
        <v>0</v>
      </c>
      <c r="Z35">
        <v>0</v>
      </c>
      <c r="AA35">
        <v>0</v>
      </c>
      <c r="AB35">
        <v>0</v>
      </c>
      <c r="AC35">
        <v>0</v>
      </c>
      <c r="AJ35" t="s">
        <v>228</v>
      </c>
      <c r="AK35">
        <v>1.1134360932318701</v>
      </c>
      <c r="AL35" t="s">
        <v>228</v>
      </c>
      <c r="AM35">
        <v>2902.0474976773198</v>
      </c>
      <c r="AN35">
        <v>133.03069920700801</v>
      </c>
      <c r="AO35">
        <v>36485.698492843898</v>
      </c>
      <c r="AP35">
        <v>19899.596856795601</v>
      </c>
      <c r="AQ35">
        <v>58623.638392741399</v>
      </c>
    </row>
    <row r="36" spans="1:43" x14ac:dyDescent="0.2">
      <c r="A36" t="s">
        <v>60</v>
      </c>
      <c r="B36" s="10">
        <v>43899</v>
      </c>
      <c r="C36">
        <v>145.231250898079</v>
      </c>
      <c r="D36">
        <v>129.15486111111099</v>
      </c>
      <c r="E36">
        <v>166.42</v>
      </c>
      <c r="F36">
        <v>40.400582936507902</v>
      </c>
      <c r="G36">
        <v>38.221111111111099</v>
      </c>
      <c r="H36">
        <v>42.945833333333297</v>
      </c>
      <c r="I36">
        <v>36.868891666666698</v>
      </c>
      <c r="J36">
        <v>35.2216666666667</v>
      </c>
      <c r="K36">
        <v>39.133333333333297</v>
      </c>
      <c r="L36">
        <v>4</v>
      </c>
      <c r="M36">
        <v>4</v>
      </c>
      <c r="N36">
        <v>4</v>
      </c>
      <c r="O36">
        <v>30.765201984127</v>
      </c>
      <c r="P36">
        <v>23.7777777777778</v>
      </c>
      <c r="Q36">
        <v>42.336111111111101</v>
      </c>
      <c r="R36">
        <v>8.2841666666666693</v>
      </c>
      <c r="S36">
        <v>7.5555555555555598</v>
      </c>
      <c r="T36">
        <v>9.6111111111111107</v>
      </c>
      <c r="U36">
        <v>46.435000000000002</v>
      </c>
      <c r="V36">
        <v>37</v>
      </c>
      <c r="W36">
        <v>37</v>
      </c>
      <c r="X36">
        <v>0</v>
      </c>
      <c r="Y36">
        <v>0</v>
      </c>
      <c r="Z36">
        <v>0</v>
      </c>
      <c r="AA36">
        <v>0</v>
      </c>
      <c r="AB36">
        <v>0</v>
      </c>
      <c r="AC36">
        <v>0</v>
      </c>
      <c r="AJ36" t="s">
        <v>228</v>
      </c>
      <c r="AK36">
        <v>4.5895469853908598E-2</v>
      </c>
      <c r="AL36" t="s">
        <v>228</v>
      </c>
      <c r="AM36">
        <v>3699.62412064522</v>
      </c>
      <c r="AN36">
        <v>168.31577226903599</v>
      </c>
      <c r="AO36">
        <v>45177.191470131998</v>
      </c>
      <c r="AP36">
        <v>26458.038172240402</v>
      </c>
      <c r="AQ36">
        <v>69918.224964894893</v>
      </c>
    </row>
    <row r="37" spans="1:43" x14ac:dyDescent="0.2">
      <c r="A37" t="s">
        <v>60</v>
      </c>
      <c r="B37" s="10">
        <v>43900</v>
      </c>
      <c r="C37">
        <v>181.23886658312401</v>
      </c>
      <c r="D37">
        <v>161.919861111111</v>
      </c>
      <c r="E37">
        <v>206.001349206349</v>
      </c>
      <c r="F37">
        <v>49.401138492063502</v>
      </c>
      <c r="G37">
        <v>47.054166666666703</v>
      </c>
      <c r="H37">
        <v>52.223611111111097</v>
      </c>
      <c r="I37">
        <v>45.598502777777803</v>
      </c>
      <c r="J37">
        <v>43.7222222222222</v>
      </c>
      <c r="K37">
        <v>48.056944444444397</v>
      </c>
      <c r="L37">
        <v>4</v>
      </c>
      <c r="M37">
        <v>4</v>
      </c>
      <c r="N37">
        <v>4</v>
      </c>
      <c r="O37">
        <v>50.238893462823697</v>
      </c>
      <c r="P37">
        <v>40.682083333333303</v>
      </c>
      <c r="Q37">
        <v>65.009662698412697</v>
      </c>
      <c r="R37">
        <v>13.3315</v>
      </c>
      <c r="S37">
        <v>12.609722222222199</v>
      </c>
      <c r="T37">
        <v>14.7222222222222</v>
      </c>
      <c r="U37">
        <v>50.435000000000002</v>
      </c>
      <c r="V37">
        <v>41</v>
      </c>
      <c r="W37">
        <v>41</v>
      </c>
      <c r="X37">
        <v>0</v>
      </c>
      <c r="Y37">
        <v>0</v>
      </c>
      <c r="Z37">
        <v>0</v>
      </c>
      <c r="AA37">
        <v>0</v>
      </c>
      <c r="AB37">
        <v>0</v>
      </c>
      <c r="AC37">
        <v>0</v>
      </c>
      <c r="AJ37" t="s">
        <v>228</v>
      </c>
      <c r="AK37">
        <v>-1.46197437744781</v>
      </c>
      <c r="AL37" t="s">
        <v>228</v>
      </c>
      <c r="AM37">
        <v>4740.7242033262401</v>
      </c>
      <c r="AN37">
        <v>245.76411136170199</v>
      </c>
      <c r="AO37">
        <v>55274.791824742802</v>
      </c>
      <c r="AP37">
        <v>34202.143571120498</v>
      </c>
      <c r="AQ37">
        <v>85208.017880718297</v>
      </c>
    </row>
    <row r="38" spans="1:43" x14ac:dyDescent="0.2">
      <c r="A38" t="s">
        <v>60</v>
      </c>
      <c r="B38" s="10">
        <v>43901</v>
      </c>
      <c r="C38">
        <v>234.90021501670799</v>
      </c>
      <c r="D38">
        <v>209.89729532163699</v>
      </c>
      <c r="E38">
        <v>265.53416666666698</v>
      </c>
      <c r="F38">
        <v>64.057971825396805</v>
      </c>
      <c r="G38">
        <v>61.6111111111111</v>
      </c>
      <c r="H38">
        <v>66.922777777777796</v>
      </c>
      <c r="I38">
        <v>60.082558333333303</v>
      </c>
      <c r="J38">
        <v>58.109722222222203</v>
      </c>
      <c r="K38">
        <v>62.6666666666667</v>
      </c>
      <c r="L38">
        <v>4.0010000000000003</v>
      </c>
      <c r="M38">
        <v>4</v>
      </c>
      <c r="N38">
        <v>4</v>
      </c>
      <c r="O38">
        <v>70.871871052631604</v>
      </c>
      <c r="P38">
        <v>56.4134920634921</v>
      </c>
      <c r="Q38">
        <v>90.441805555555504</v>
      </c>
      <c r="R38">
        <v>19.312388888888901</v>
      </c>
      <c r="S38">
        <v>18.5555555555556</v>
      </c>
      <c r="T38">
        <v>20.8333333333333</v>
      </c>
      <c r="U38">
        <v>54.436</v>
      </c>
      <c r="V38">
        <v>45</v>
      </c>
      <c r="W38">
        <v>45</v>
      </c>
      <c r="X38">
        <v>0</v>
      </c>
      <c r="Y38">
        <v>0</v>
      </c>
      <c r="Z38">
        <v>0</v>
      </c>
      <c r="AA38">
        <v>0</v>
      </c>
      <c r="AB38">
        <v>0</v>
      </c>
      <c r="AC38">
        <v>0</v>
      </c>
      <c r="AJ38" t="s">
        <v>228</v>
      </c>
      <c r="AK38">
        <v>-3.4540149512611702</v>
      </c>
      <c r="AL38" t="s">
        <v>228</v>
      </c>
      <c r="AM38">
        <v>6106.0962025297704</v>
      </c>
      <c r="AN38">
        <v>309.24014804766398</v>
      </c>
      <c r="AO38">
        <v>67398.076009694807</v>
      </c>
      <c r="AP38">
        <v>42747.118181886101</v>
      </c>
      <c r="AQ38">
        <v>105338.40482003499</v>
      </c>
    </row>
    <row r="39" spans="1:43" x14ac:dyDescent="0.2">
      <c r="A39" t="s">
        <v>60</v>
      </c>
      <c r="B39" s="10">
        <v>43902</v>
      </c>
      <c r="C39">
        <v>322.14739254196098</v>
      </c>
      <c r="D39">
        <v>291.78734126984102</v>
      </c>
      <c r="E39">
        <v>357.42905844155803</v>
      </c>
      <c r="F39">
        <v>88.370206746031698</v>
      </c>
      <c r="G39">
        <v>85.632777777777804</v>
      </c>
      <c r="H39">
        <v>91.448611111111106</v>
      </c>
      <c r="I39">
        <v>84.025813492063506</v>
      </c>
      <c r="J39">
        <v>81.831944444444403</v>
      </c>
      <c r="K39">
        <v>86.8333333333333</v>
      </c>
      <c r="L39">
        <v>4</v>
      </c>
      <c r="M39">
        <v>4</v>
      </c>
      <c r="N39">
        <v>4</v>
      </c>
      <c r="O39">
        <v>105.161587842713</v>
      </c>
      <c r="P39">
        <v>86.944459064327503</v>
      </c>
      <c r="Q39">
        <v>130.37106962482</v>
      </c>
      <c r="R39">
        <v>28.955512698412701</v>
      </c>
      <c r="S39">
        <v>28</v>
      </c>
      <c r="T39">
        <v>30.556944444444401</v>
      </c>
      <c r="U39">
        <v>58.436</v>
      </c>
      <c r="V39">
        <v>49</v>
      </c>
      <c r="W39">
        <v>49</v>
      </c>
      <c r="X39">
        <v>0</v>
      </c>
      <c r="Y39">
        <v>0</v>
      </c>
      <c r="Z39">
        <v>0</v>
      </c>
      <c r="AA39">
        <v>0</v>
      </c>
      <c r="AB39">
        <v>0</v>
      </c>
      <c r="AC39">
        <v>0</v>
      </c>
      <c r="AJ39" t="s">
        <v>228</v>
      </c>
      <c r="AK39">
        <v>-5.9450270283688997</v>
      </c>
      <c r="AL39" t="s">
        <v>228</v>
      </c>
      <c r="AM39">
        <v>7870.2821439586196</v>
      </c>
      <c r="AN39">
        <v>401.03743214422798</v>
      </c>
      <c r="AO39">
        <v>81954.108485682795</v>
      </c>
      <c r="AP39">
        <v>51347.9875915987</v>
      </c>
      <c r="AQ39">
        <v>128521.846208982</v>
      </c>
    </row>
    <row r="40" spans="1:43" x14ac:dyDescent="0.2">
      <c r="A40" t="s">
        <v>60</v>
      </c>
      <c r="B40" s="10">
        <v>43903</v>
      </c>
      <c r="C40">
        <v>445.086302389423</v>
      </c>
      <c r="D40">
        <v>404.43461129148602</v>
      </c>
      <c r="E40">
        <v>487.74580662393203</v>
      </c>
      <c r="F40">
        <v>122.36601622807</v>
      </c>
      <c r="G40">
        <v>119.321527777778</v>
      </c>
      <c r="H40">
        <v>126.106746031746</v>
      </c>
      <c r="I40">
        <v>117.419105555556</v>
      </c>
      <c r="J40">
        <v>115.026944444444</v>
      </c>
      <c r="K40">
        <v>120.697043650794</v>
      </c>
      <c r="L40">
        <v>4</v>
      </c>
      <c r="M40">
        <v>4</v>
      </c>
      <c r="N40">
        <v>4</v>
      </c>
      <c r="O40">
        <v>141.11088733284299</v>
      </c>
      <c r="P40">
        <v>118.23902777777801</v>
      </c>
      <c r="Q40">
        <v>168.503354700855</v>
      </c>
      <c r="R40">
        <v>38.990365037594003</v>
      </c>
      <c r="S40">
        <v>37.709424603174597</v>
      </c>
      <c r="T40">
        <v>40.749623015872999</v>
      </c>
      <c r="U40">
        <v>62.436</v>
      </c>
      <c r="V40">
        <v>53</v>
      </c>
      <c r="W40">
        <v>53</v>
      </c>
      <c r="X40">
        <v>0</v>
      </c>
      <c r="Y40">
        <v>0</v>
      </c>
      <c r="Z40">
        <v>0</v>
      </c>
      <c r="AA40">
        <v>0</v>
      </c>
      <c r="AB40">
        <v>0</v>
      </c>
      <c r="AC40">
        <v>0</v>
      </c>
      <c r="AJ40" t="s">
        <v>228</v>
      </c>
      <c r="AK40">
        <v>-8.9152288749708806</v>
      </c>
      <c r="AL40" t="s">
        <v>228</v>
      </c>
      <c r="AM40">
        <v>10076.740702147399</v>
      </c>
      <c r="AN40">
        <v>529.85182140515303</v>
      </c>
      <c r="AO40">
        <v>98775.663672959097</v>
      </c>
      <c r="AP40">
        <v>61381.821824663697</v>
      </c>
      <c r="AQ40">
        <v>150097.35598258299</v>
      </c>
    </row>
    <row r="41" spans="1:43" x14ac:dyDescent="0.2">
      <c r="A41" t="s">
        <v>60</v>
      </c>
      <c r="B41" s="10">
        <v>43904</v>
      </c>
      <c r="C41">
        <v>626.45227058643104</v>
      </c>
      <c r="D41">
        <v>577.81943362193397</v>
      </c>
      <c r="E41">
        <v>682.302771672772</v>
      </c>
      <c r="F41">
        <v>172.11212337092701</v>
      </c>
      <c r="G41">
        <v>168.481507936508</v>
      </c>
      <c r="H41">
        <v>176.51672619047599</v>
      </c>
      <c r="I41">
        <v>166.25309657477001</v>
      </c>
      <c r="J41">
        <v>163.40121031746</v>
      </c>
      <c r="K41">
        <v>169.85581349206299</v>
      </c>
      <c r="L41">
        <v>7</v>
      </c>
      <c r="M41">
        <v>7</v>
      </c>
      <c r="N41">
        <v>7</v>
      </c>
      <c r="O41">
        <v>199.17502375256299</v>
      </c>
      <c r="P41">
        <v>170.74749458874501</v>
      </c>
      <c r="Q41">
        <v>234.91046987734501</v>
      </c>
      <c r="R41">
        <v>54.718718253968298</v>
      </c>
      <c r="S41">
        <v>53.03875</v>
      </c>
      <c r="T41">
        <v>57.121924603174598</v>
      </c>
      <c r="U41">
        <v>69.436000000000007</v>
      </c>
      <c r="V41">
        <v>60</v>
      </c>
      <c r="W41">
        <v>60</v>
      </c>
      <c r="X41">
        <v>0</v>
      </c>
      <c r="Y41">
        <v>0</v>
      </c>
      <c r="Z41">
        <v>0</v>
      </c>
      <c r="AA41">
        <v>0</v>
      </c>
      <c r="AB41">
        <v>0</v>
      </c>
      <c r="AC41">
        <v>0</v>
      </c>
      <c r="AJ41" t="s">
        <v>228</v>
      </c>
      <c r="AK41">
        <v>-12.3082162016363</v>
      </c>
      <c r="AL41" t="s">
        <v>228</v>
      </c>
      <c r="AM41">
        <v>12732.780581950699</v>
      </c>
      <c r="AN41">
        <v>706.262011084861</v>
      </c>
      <c r="AO41">
        <v>116648.66910296099</v>
      </c>
      <c r="AP41">
        <v>74672.451893624093</v>
      </c>
      <c r="AQ41">
        <v>169177.72564059799</v>
      </c>
    </row>
    <row r="42" spans="1:43" x14ac:dyDescent="0.2">
      <c r="A42" t="s">
        <v>60</v>
      </c>
      <c r="B42" s="10">
        <v>43905</v>
      </c>
      <c r="C42">
        <v>864.41561306998005</v>
      </c>
      <c r="D42">
        <v>801.82133219077105</v>
      </c>
      <c r="E42">
        <v>935.49076111066404</v>
      </c>
      <c r="F42">
        <v>236.43726659071899</v>
      </c>
      <c r="G42">
        <v>232.22708333333301</v>
      </c>
      <c r="H42">
        <v>241.24597222222201</v>
      </c>
      <c r="I42">
        <v>229.089897653224</v>
      </c>
      <c r="J42">
        <v>225.786666666667</v>
      </c>
      <c r="K42">
        <v>233.243154761905</v>
      </c>
      <c r="L42">
        <v>12</v>
      </c>
      <c r="M42">
        <v>12</v>
      </c>
      <c r="N42">
        <v>12</v>
      </c>
      <c r="O42">
        <v>259.03517581688197</v>
      </c>
      <c r="P42">
        <v>225.48423993221701</v>
      </c>
      <c r="Q42">
        <v>298.54245284686101</v>
      </c>
      <c r="R42">
        <v>72.327309886458593</v>
      </c>
      <c r="S42">
        <v>70.299960317460304</v>
      </c>
      <c r="T42">
        <v>74.976259920634902</v>
      </c>
      <c r="U42">
        <v>81.436000000000007</v>
      </c>
      <c r="V42">
        <v>72</v>
      </c>
      <c r="W42">
        <v>72</v>
      </c>
      <c r="X42">
        <v>0</v>
      </c>
      <c r="Y42">
        <v>0</v>
      </c>
      <c r="Z42">
        <v>0</v>
      </c>
      <c r="AA42">
        <v>0</v>
      </c>
      <c r="AB42">
        <v>0</v>
      </c>
      <c r="AC42">
        <v>0</v>
      </c>
      <c r="AJ42" t="s">
        <v>228</v>
      </c>
      <c r="AK42">
        <v>-16.031855701027599</v>
      </c>
      <c r="AL42" t="s">
        <v>228</v>
      </c>
      <c r="AM42">
        <v>15846.7734316038</v>
      </c>
      <c r="AN42">
        <v>908.14980828088198</v>
      </c>
      <c r="AO42">
        <v>133714.02519822799</v>
      </c>
      <c r="AP42">
        <v>92154.399535331395</v>
      </c>
      <c r="AQ42">
        <v>180304.29872511799</v>
      </c>
    </row>
    <row r="43" spans="1:43" x14ac:dyDescent="0.2">
      <c r="A43" t="s">
        <v>60</v>
      </c>
      <c r="B43" s="10">
        <v>43906</v>
      </c>
      <c r="C43">
        <v>1164.5365150299201</v>
      </c>
      <c r="D43">
        <v>1095.0024784325201</v>
      </c>
      <c r="E43">
        <v>1242.44915204678</v>
      </c>
      <c r="F43">
        <v>317.358177221755</v>
      </c>
      <c r="G43">
        <v>312.37376200918999</v>
      </c>
      <c r="H43">
        <v>322.91303571428602</v>
      </c>
      <c r="I43">
        <v>308.02421313905398</v>
      </c>
      <c r="J43">
        <v>304.10475198412701</v>
      </c>
      <c r="K43">
        <v>312.52266559829098</v>
      </c>
      <c r="L43">
        <v>18</v>
      </c>
      <c r="M43">
        <v>18</v>
      </c>
      <c r="N43">
        <v>18</v>
      </c>
      <c r="O43">
        <v>334.57286902343401</v>
      </c>
      <c r="P43">
        <v>297.33312871167402</v>
      </c>
      <c r="Q43">
        <v>376.65563635581799</v>
      </c>
      <c r="R43">
        <v>94.243243964369</v>
      </c>
      <c r="S43">
        <v>91.791204906204896</v>
      </c>
      <c r="T43">
        <v>97.481787518037507</v>
      </c>
      <c r="U43">
        <v>99.436000000000007</v>
      </c>
      <c r="V43">
        <v>90</v>
      </c>
      <c r="W43">
        <v>90</v>
      </c>
      <c r="X43">
        <v>0</v>
      </c>
      <c r="Y43">
        <v>0</v>
      </c>
      <c r="Z43">
        <v>0</v>
      </c>
      <c r="AA43">
        <v>0</v>
      </c>
      <c r="AB43">
        <v>0</v>
      </c>
      <c r="AC43">
        <v>0</v>
      </c>
      <c r="AJ43" t="s">
        <v>228</v>
      </c>
      <c r="AK43">
        <v>-19.963500304067001</v>
      </c>
      <c r="AL43" t="s">
        <v>228</v>
      </c>
      <c r="AM43">
        <v>19492.187467590102</v>
      </c>
      <c r="AN43">
        <v>1265.6612470734799</v>
      </c>
      <c r="AO43">
        <v>148542.20089940101</v>
      </c>
      <c r="AP43">
        <v>112254.093344986</v>
      </c>
      <c r="AQ43">
        <v>191582.058801821</v>
      </c>
    </row>
    <row r="44" spans="1:43" x14ac:dyDescent="0.2">
      <c r="A44" t="s">
        <v>60</v>
      </c>
      <c r="B44" s="10">
        <v>43907</v>
      </c>
      <c r="C44">
        <v>1525.79902595101</v>
      </c>
      <c r="D44">
        <v>1446.34282015027</v>
      </c>
      <c r="E44">
        <v>1615.9300535038601</v>
      </c>
      <c r="F44">
        <v>416.04705522328499</v>
      </c>
      <c r="G44">
        <v>409.82045759795801</v>
      </c>
      <c r="H44">
        <v>422.58206349206398</v>
      </c>
      <c r="I44">
        <v>403.79181678891302</v>
      </c>
      <c r="J44">
        <v>398.970763888889</v>
      </c>
      <c r="K44">
        <v>409.08125000000001</v>
      </c>
      <c r="L44">
        <v>27</v>
      </c>
      <c r="M44">
        <v>27</v>
      </c>
      <c r="N44">
        <v>27</v>
      </c>
      <c r="O44">
        <v>415.50559490186902</v>
      </c>
      <c r="P44">
        <v>374.00847976810297</v>
      </c>
      <c r="Q44">
        <v>466.37865971489799</v>
      </c>
      <c r="R44">
        <v>118.004044668197</v>
      </c>
      <c r="S44">
        <v>114.777667610168</v>
      </c>
      <c r="T44">
        <v>121.98593073593101</v>
      </c>
      <c r="U44">
        <v>126.43600000000001</v>
      </c>
      <c r="V44">
        <v>117</v>
      </c>
      <c r="W44">
        <v>117</v>
      </c>
      <c r="X44">
        <v>0</v>
      </c>
      <c r="Y44">
        <v>0</v>
      </c>
      <c r="Z44">
        <v>0</v>
      </c>
      <c r="AA44">
        <v>0</v>
      </c>
      <c r="AB44">
        <v>0</v>
      </c>
      <c r="AC44">
        <v>0</v>
      </c>
      <c r="AJ44" t="s">
        <v>228</v>
      </c>
      <c r="AK44">
        <v>-23.962379195909499</v>
      </c>
      <c r="AL44" t="s">
        <v>228</v>
      </c>
      <c r="AM44">
        <v>23845.9960732656</v>
      </c>
      <c r="AN44">
        <v>1892.9090759215901</v>
      </c>
      <c r="AO44">
        <v>161804.626909146</v>
      </c>
      <c r="AP44">
        <v>131378.92808956499</v>
      </c>
      <c r="AQ44">
        <v>204853.602414958</v>
      </c>
    </row>
    <row r="45" spans="1:43" x14ac:dyDescent="0.2">
      <c r="A45" t="s">
        <v>60</v>
      </c>
      <c r="B45" s="10">
        <v>43908</v>
      </c>
      <c r="C45">
        <v>1966.12675734563</v>
      </c>
      <c r="D45">
        <v>1870.7753367322</v>
      </c>
      <c r="E45">
        <v>2065.5647605189802</v>
      </c>
      <c r="F45">
        <v>536.73026649054395</v>
      </c>
      <c r="G45">
        <v>529.32543707496495</v>
      </c>
      <c r="H45">
        <v>544.823239087302</v>
      </c>
      <c r="I45">
        <v>520.52478340238201</v>
      </c>
      <c r="J45">
        <v>514.43370652782005</v>
      </c>
      <c r="K45">
        <v>526.51632994864599</v>
      </c>
      <c r="L45">
        <v>36</v>
      </c>
      <c r="M45">
        <v>36</v>
      </c>
      <c r="N45">
        <v>36</v>
      </c>
      <c r="O45">
        <v>517.45349530439501</v>
      </c>
      <c r="P45">
        <v>469.08931329270098</v>
      </c>
      <c r="Q45">
        <v>570.98761588987202</v>
      </c>
      <c r="R45">
        <v>149.00437793392501</v>
      </c>
      <c r="S45">
        <v>145.167910842168</v>
      </c>
      <c r="T45">
        <v>153.90426482401301</v>
      </c>
      <c r="U45">
        <v>162.43600000000001</v>
      </c>
      <c r="V45">
        <v>153</v>
      </c>
      <c r="W45">
        <v>153</v>
      </c>
      <c r="X45">
        <v>0</v>
      </c>
      <c r="Y45">
        <v>0</v>
      </c>
      <c r="Z45">
        <v>0</v>
      </c>
      <c r="AA45">
        <v>0</v>
      </c>
      <c r="AB45">
        <v>0</v>
      </c>
      <c r="AC45">
        <v>0</v>
      </c>
      <c r="AJ45" t="s">
        <v>228</v>
      </c>
      <c r="AK45">
        <v>-27.887246519326901</v>
      </c>
      <c r="AL45" t="s">
        <v>228</v>
      </c>
      <c r="AM45">
        <v>29158.092396784101</v>
      </c>
      <c r="AN45">
        <v>3016.7969628752498</v>
      </c>
      <c r="AO45">
        <v>175184.477496679</v>
      </c>
      <c r="AP45">
        <v>145946.83848857399</v>
      </c>
      <c r="AQ45">
        <v>226705.18307293899</v>
      </c>
    </row>
    <row r="46" spans="1:43" x14ac:dyDescent="0.2">
      <c r="A46" t="s">
        <v>60</v>
      </c>
      <c r="B46" s="10">
        <v>43909</v>
      </c>
      <c r="C46">
        <v>2546.49436711321</v>
      </c>
      <c r="D46">
        <v>2433.9204155184302</v>
      </c>
      <c r="E46">
        <v>2662.8502314421098</v>
      </c>
      <c r="F46">
        <v>698.77045891672401</v>
      </c>
      <c r="G46">
        <v>690.01942959774999</v>
      </c>
      <c r="H46">
        <v>708.62699438547304</v>
      </c>
      <c r="I46">
        <v>677.33595600567298</v>
      </c>
      <c r="J46">
        <v>670.64493079289105</v>
      </c>
      <c r="K46">
        <v>684.62383547577701</v>
      </c>
      <c r="L46">
        <v>51</v>
      </c>
      <c r="M46">
        <v>51</v>
      </c>
      <c r="N46">
        <v>51</v>
      </c>
      <c r="O46">
        <v>690.20405439051001</v>
      </c>
      <c r="P46">
        <v>629.14872646402398</v>
      </c>
      <c r="Q46">
        <v>751.96982424481303</v>
      </c>
      <c r="R46">
        <v>199.04069242617999</v>
      </c>
      <c r="S46">
        <v>194.81814789141001</v>
      </c>
      <c r="T46">
        <v>204.13207020039599</v>
      </c>
      <c r="U46">
        <v>213.43600000000001</v>
      </c>
      <c r="V46">
        <v>204</v>
      </c>
      <c r="W46">
        <v>204</v>
      </c>
      <c r="X46">
        <v>0</v>
      </c>
      <c r="Y46">
        <v>0</v>
      </c>
      <c r="Z46">
        <v>0</v>
      </c>
      <c r="AA46">
        <v>0</v>
      </c>
      <c r="AB46">
        <v>0</v>
      </c>
      <c r="AC46">
        <v>0</v>
      </c>
      <c r="AJ46" t="s">
        <v>228</v>
      </c>
      <c r="AK46">
        <v>-31.6133482005249</v>
      </c>
      <c r="AL46" t="s">
        <v>228</v>
      </c>
      <c r="AM46">
        <v>35643.976048344499</v>
      </c>
      <c r="AN46">
        <v>4577.4430110179101</v>
      </c>
      <c r="AO46">
        <v>190094.518576017</v>
      </c>
      <c r="AP46">
        <v>155030.17488608</v>
      </c>
      <c r="AQ46">
        <v>254039.820018881</v>
      </c>
    </row>
    <row r="47" spans="1:43" x14ac:dyDescent="0.2">
      <c r="A47" t="s">
        <v>60</v>
      </c>
      <c r="B47" s="10">
        <v>43910</v>
      </c>
      <c r="C47">
        <v>3310.2749800886199</v>
      </c>
      <c r="D47">
        <v>3178.0232186917801</v>
      </c>
      <c r="E47">
        <v>3446.5158043770798</v>
      </c>
      <c r="F47">
        <v>910.69964798749197</v>
      </c>
      <c r="G47">
        <v>900.66361540130401</v>
      </c>
      <c r="H47">
        <v>921.73735214261103</v>
      </c>
      <c r="I47">
        <v>882.74767664220894</v>
      </c>
      <c r="J47">
        <v>875.01905758435805</v>
      </c>
      <c r="K47">
        <v>891.11361100006798</v>
      </c>
      <c r="L47">
        <v>67</v>
      </c>
      <c r="M47">
        <v>67</v>
      </c>
      <c r="N47">
        <v>67</v>
      </c>
      <c r="O47">
        <v>913.97058967721296</v>
      </c>
      <c r="P47">
        <v>847.82534374745501</v>
      </c>
      <c r="Q47">
        <v>985.99230607992797</v>
      </c>
      <c r="R47">
        <v>264.19613549933899</v>
      </c>
      <c r="S47">
        <v>258.86297121480197</v>
      </c>
      <c r="T47">
        <v>269.85276294332601</v>
      </c>
      <c r="U47">
        <v>280.43599999999998</v>
      </c>
      <c r="V47">
        <v>271</v>
      </c>
      <c r="W47">
        <v>271</v>
      </c>
      <c r="X47">
        <v>0</v>
      </c>
      <c r="Y47">
        <v>0</v>
      </c>
      <c r="Z47">
        <v>0</v>
      </c>
      <c r="AA47">
        <v>0</v>
      </c>
      <c r="AB47">
        <v>0</v>
      </c>
      <c r="AC47">
        <v>0</v>
      </c>
      <c r="AJ47" t="s">
        <v>228</v>
      </c>
      <c r="AK47">
        <v>-35.043525571921798</v>
      </c>
      <c r="AL47" t="s">
        <v>228</v>
      </c>
      <c r="AM47">
        <v>43331.122332325598</v>
      </c>
      <c r="AN47">
        <v>6202.2367551265097</v>
      </c>
      <c r="AO47">
        <v>205419.756681764</v>
      </c>
      <c r="AP47">
        <v>161526.11967594299</v>
      </c>
      <c r="AQ47">
        <v>267740.377229687</v>
      </c>
    </row>
    <row r="48" spans="1:43" x14ac:dyDescent="0.2">
      <c r="A48" t="s">
        <v>60</v>
      </c>
      <c r="B48" s="10">
        <v>43911</v>
      </c>
      <c r="C48">
        <v>4275.2690066884898</v>
      </c>
      <c r="D48">
        <v>4127.7110917612699</v>
      </c>
      <c r="E48">
        <v>4429.4497416949198</v>
      </c>
      <c r="F48">
        <v>1181.9336429332</v>
      </c>
      <c r="G48">
        <v>1169.9277386936201</v>
      </c>
      <c r="H48">
        <v>1194.48403772913</v>
      </c>
      <c r="I48">
        <v>1145.9939605301499</v>
      </c>
      <c r="J48">
        <v>1136.9043558916801</v>
      </c>
      <c r="K48">
        <v>1156.0834706641799</v>
      </c>
      <c r="L48">
        <v>87</v>
      </c>
      <c r="M48">
        <v>87</v>
      </c>
      <c r="N48">
        <v>87</v>
      </c>
      <c r="O48">
        <v>1171.4811723508999</v>
      </c>
      <c r="P48">
        <v>1092.84847785943</v>
      </c>
      <c r="Q48">
        <v>1252.3748230333299</v>
      </c>
      <c r="R48">
        <v>339.52518700920302</v>
      </c>
      <c r="S48">
        <v>333.64390539628903</v>
      </c>
      <c r="T48">
        <v>346.22574863109901</v>
      </c>
      <c r="U48">
        <v>367.43599999999998</v>
      </c>
      <c r="V48">
        <v>358</v>
      </c>
      <c r="W48">
        <v>358</v>
      </c>
      <c r="X48">
        <v>0</v>
      </c>
      <c r="Y48">
        <v>0</v>
      </c>
      <c r="Z48">
        <v>0</v>
      </c>
      <c r="AA48">
        <v>0</v>
      </c>
      <c r="AB48">
        <v>0</v>
      </c>
      <c r="AC48">
        <v>0</v>
      </c>
      <c r="AJ48" t="s">
        <v>228</v>
      </c>
      <c r="AK48">
        <v>-38.112725982522697</v>
      </c>
      <c r="AL48" t="s">
        <v>228</v>
      </c>
      <c r="AM48">
        <v>51944.8638520612</v>
      </c>
      <c r="AN48">
        <v>6905.2607295135704</v>
      </c>
      <c r="AO48">
        <v>219227.83221460099</v>
      </c>
      <c r="AP48">
        <v>174517.116398907</v>
      </c>
      <c r="AQ48">
        <v>280004.25368557102</v>
      </c>
    </row>
    <row r="49" spans="1:43" x14ac:dyDescent="0.2">
      <c r="A49" t="s">
        <v>60</v>
      </c>
      <c r="B49" s="10">
        <v>43912</v>
      </c>
      <c r="C49">
        <v>5460.9925603564097</v>
      </c>
      <c r="D49">
        <v>5287.3034487158902</v>
      </c>
      <c r="E49">
        <v>5635.1954942101702</v>
      </c>
      <c r="F49">
        <v>1520.4364252657499</v>
      </c>
      <c r="G49">
        <v>1506.6506699960701</v>
      </c>
      <c r="H49">
        <v>1535.14324352312</v>
      </c>
      <c r="I49">
        <v>1473.7370973731099</v>
      </c>
      <c r="J49">
        <v>1462.94207332056</v>
      </c>
      <c r="K49">
        <v>1485.38818823785</v>
      </c>
      <c r="L49">
        <v>108.001</v>
      </c>
      <c r="M49">
        <v>108</v>
      </c>
      <c r="N49">
        <v>108</v>
      </c>
      <c r="O49">
        <v>1453.0755182175501</v>
      </c>
      <c r="P49">
        <v>1362.9802318561001</v>
      </c>
      <c r="Q49">
        <v>1551.1753753302901</v>
      </c>
      <c r="R49">
        <v>426.78694899921601</v>
      </c>
      <c r="S49">
        <v>419.915434028476</v>
      </c>
      <c r="T49">
        <v>434.31811855005202</v>
      </c>
      <c r="U49">
        <v>475.43700000000001</v>
      </c>
      <c r="V49">
        <v>466</v>
      </c>
      <c r="W49">
        <v>466</v>
      </c>
      <c r="X49">
        <v>0</v>
      </c>
      <c r="Y49">
        <v>0</v>
      </c>
      <c r="Z49">
        <v>0</v>
      </c>
      <c r="AA49">
        <v>0</v>
      </c>
      <c r="AB49">
        <v>0</v>
      </c>
      <c r="AC49">
        <v>0</v>
      </c>
      <c r="AJ49" t="s">
        <v>228</v>
      </c>
      <c r="AK49">
        <v>-40.786787699708803</v>
      </c>
      <c r="AL49" t="s">
        <v>228</v>
      </c>
      <c r="AM49">
        <v>60945.3117379623</v>
      </c>
      <c r="AN49">
        <v>7369.5573489794797</v>
      </c>
      <c r="AO49">
        <v>228744.198357966</v>
      </c>
      <c r="AP49">
        <v>194402.58024616801</v>
      </c>
      <c r="AQ49">
        <v>286566.85737054201</v>
      </c>
    </row>
    <row r="50" spans="1:43" x14ac:dyDescent="0.2">
      <c r="A50" t="s">
        <v>60</v>
      </c>
      <c r="B50" s="10">
        <v>43913</v>
      </c>
      <c r="C50">
        <v>6843.9821726994896</v>
      </c>
      <c r="D50">
        <v>6648.4626832210597</v>
      </c>
      <c r="E50">
        <v>7032.6190348156897</v>
      </c>
      <c r="F50">
        <v>1927.4406563986599</v>
      </c>
      <c r="G50">
        <v>1912.33718438253</v>
      </c>
      <c r="H50">
        <v>1945.3142507284199</v>
      </c>
      <c r="I50">
        <v>1866.19127201574</v>
      </c>
      <c r="J50">
        <v>1854.4618590119501</v>
      </c>
      <c r="K50">
        <v>1879.2738114909</v>
      </c>
      <c r="L50">
        <v>136</v>
      </c>
      <c r="M50">
        <v>136</v>
      </c>
      <c r="N50">
        <v>136</v>
      </c>
      <c r="O50">
        <v>1722.5202889403299</v>
      </c>
      <c r="P50">
        <v>1628.5573530663901</v>
      </c>
      <c r="Q50">
        <v>1820.83029698941</v>
      </c>
      <c r="R50">
        <v>516.33673113291104</v>
      </c>
      <c r="S50">
        <v>508.48298654841</v>
      </c>
      <c r="T50">
        <v>525.38184933616401</v>
      </c>
      <c r="U50">
        <v>611.43700000000001</v>
      </c>
      <c r="V50">
        <v>602</v>
      </c>
      <c r="W50">
        <v>602</v>
      </c>
      <c r="X50">
        <v>0</v>
      </c>
      <c r="Y50">
        <v>0</v>
      </c>
      <c r="Z50">
        <v>0</v>
      </c>
      <c r="AA50">
        <v>120.5585</v>
      </c>
      <c r="AB50">
        <v>115</v>
      </c>
      <c r="AC50">
        <v>127.5</v>
      </c>
      <c r="AJ50" t="s">
        <v>228</v>
      </c>
      <c r="AK50">
        <v>-43.057681691313398</v>
      </c>
      <c r="AL50" t="s">
        <v>228</v>
      </c>
      <c r="AM50">
        <v>69725.195505658994</v>
      </c>
      <c r="AN50">
        <v>8261.2498999092895</v>
      </c>
      <c r="AO50">
        <v>233324.62272119499</v>
      </c>
      <c r="AP50">
        <v>213725.70081936099</v>
      </c>
      <c r="AQ50">
        <v>284219.31910277001</v>
      </c>
    </row>
    <row r="51" spans="1:43" x14ac:dyDescent="0.2">
      <c r="A51" t="s">
        <v>60</v>
      </c>
      <c r="B51" s="10">
        <v>43914</v>
      </c>
      <c r="C51">
        <v>8469.9258311534704</v>
      </c>
      <c r="D51">
        <v>8260.4732350056602</v>
      </c>
      <c r="E51">
        <v>8693.9602034056606</v>
      </c>
      <c r="F51">
        <v>2411.7474861052801</v>
      </c>
      <c r="G51">
        <v>2393.3745066687302</v>
      </c>
      <c r="H51">
        <v>2430.8250867163702</v>
      </c>
      <c r="I51">
        <v>2332.1083271439302</v>
      </c>
      <c r="J51">
        <v>2317.63819459662</v>
      </c>
      <c r="K51">
        <v>2347.0552435930499</v>
      </c>
      <c r="L51">
        <v>181.99700000000001</v>
      </c>
      <c r="M51">
        <v>182</v>
      </c>
      <c r="N51">
        <v>182</v>
      </c>
      <c r="O51">
        <v>2049.5180642850801</v>
      </c>
      <c r="P51">
        <v>1934.2899716970101</v>
      </c>
      <c r="Q51">
        <v>2161.1369523100302</v>
      </c>
      <c r="R51">
        <v>621.61921859550796</v>
      </c>
      <c r="S51">
        <v>613.41096685757498</v>
      </c>
      <c r="T51">
        <v>630.94193976764097</v>
      </c>
      <c r="U51">
        <v>793.43399999999997</v>
      </c>
      <c r="V51">
        <v>784</v>
      </c>
      <c r="W51">
        <v>784</v>
      </c>
      <c r="X51">
        <v>0</v>
      </c>
      <c r="Y51">
        <v>0</v>
      </c>
      <c r="Z51">
        <v>0</v>
      </c>
      <c r="AA51">
        <v>373.28500000000003</v>
      </c>
      <c r="AB51">
        <v>366.5</v>
      </c>
      <c r="AC51">
        <v>381</v>
      </c>
      <c r="AJ51" t="s">
        <v>228</v>
      </c>
      <c r="AK51">
        <v>-44.940031322666599</v>
      </c>
      <c r="AL51" t="s">
        <v>228</v>
      </c>
      <c r="AM51">
        <v>77833.304092826904</v>
      </c>
      <c r="AN51">
        <v>10504.726152479199</v>
      </c>
      <c r="AO51">
        <v>234562.93374512001</v>
      </c>
      <c r="AP51">
        <v>213335.62596445801</v>
      </c>
      <c r="AQ51">
        <v>286112.81841205002</v>
      </c>
    </row>
    <row r="52" spans="1:43" x14ac:dyDescent="0.2">
      <c r="A52" t="s">
        <v>60</v>
      </c>
      <c r="B52" s="10">
        <v>43915</v>
      </c>
      <c r="C52">
        <v>10459.7113965437</v>
      </c>
      <c r="D52">
        <v>10205.542129089599</v>
      </c>
      <c r="E52">
        <v>10725.0062527549</v>
      </c>
      <c r="F52">
        <v>2991.1459964382502</v>
      </c>
      <c r="G52">
        <v>2969.54319962814</v>
      </c>
      <c r="H52">
        <v>3011.9318832062299</v>
      </c>
      <c r="I52">
        <v>2888.8157234062701</v>
      </c>
      <c r="J52">
        <v>2872.4894505768402</v>
      </c>
      <c r="K52">
        <v>2905.6339489488</v>
      </c>
      <c r="L52">
        <v>242.999</v>
      </c>
      <c r="M52">
        <v>243</v>
      </c>
      <c r="N52">
        <v>243</v>
      </c>
      <c r="O52">
        <v>2529.0020657489299</v>
      </c>
      <c r="P52">
        <v>2414.7013516965499</v>
      </c>
      <c r="Q52">
        <v>2644.4377051142701</v>
      </c>
      <c r="R52">
        <v>763.35102303138501</v>
      </c>
      <c r="S52">
        <v>753.57461280882399</v>
      </c>
      <c r="T52">
        <v>774.425792183608</v>
      </c>
      <c r="U52">
        <v>1036.433</v>
      </c>
      <c r="V52">
        <v>1027</v>
      </c>
      <c r="W52">
        <v>1027</v>
      </c>
      <c r="X52">
        <v>0</v>
      </c>
      <c r="Y52">
        <v>0</v>
      </c>
      <c r="Z52">
        <v>0</v>
      </c>
      <c r="AA52">
        <v>669.21100000000001</v>
      </c>
      <c r="AB52">
        <v>661</v>
      </c>
      <c r="AC52">
        <v>678.5</v>
      </c>
      <c r="AJ52" t="s">
        <v>228</v>
      </c>
      <c r="AK52">
        <v>-46.466427605671797</v>
      </c>
      <c r="AL52" t="s">
        <v>228</v>
      </c>
      <c r="AM52">
        <v>85084.468645355199</v>
      </c>
      <c r="AN52">
        <v>13058.1869354024</v>
      </c>
      <c r="AO52">
        <v>236591.46664851799</v>
      </c>
      <c r="AP52">
        <v>212999.28610768999</v>
      </c>
      <c r="AQ52">
        <v>292816.34687469702</v>
      </c>
    </row>
    <row r="53" spans="1:43" x14ac:dyDescent="0.2">
      <c r="A53" t="s">
        <v>60</v>
      </c>
      <c r="B53" s="10">
        <v>43916</v>
      </c>
      <c r="C53">
        <v>12857.5455217258</v>
      </c>
      <c r="D53">
        <v>12592.635494403899</v>
      </c>
      <c r="E53">
        <v>13134.8856158744</v>
      </c>
      <c r="F53">
        <v>3678.8255694957602</v>
      </c>
      <c r="G53">
        <v>3655.8828736563801</v>
      </c>
      <c r="H53">
        <v>3702.5555013620301</v>
      </c>
      <c r="I53">
        <v>3550.0238060348802</v>
      </c>
      <c r="J53">
        <v>3531.4900017417899</v>
      </c>
      <c r="K53">
        <v>3567.6094160256898</v>
      </c>
      <c r="L53">
        <v>314</v>
      </c>
      <c r="M53">
        <v>314</v>
      </c>
      <c r="N53">
        <v>314</v>
      </c>
      <c r="O53">
        <v>3116.53639724001</v>
      </c>
      <c r="P53">
        <v>2991.3085096109799</v>
      </c>
      <c r="Q53">
        <v>3258.6704956376202</v>
      </c>
      <c r="R53">
        <v>933.668938095101</v>
      </c>
      <c r="S53">
        <v>923.25216478170501</v>
      </c>
      <c r="T53">
        <v>944.808969449453</v>
      </c>
      <c r="U53">
        <v>1350.433</v>
      </c>
      <c r="V53">
        <v>1341</v>
      </c>
      <c r="W53">
        <v>1341</v>
      </c>
      <c r="X53">
        <v>0</v>
      </c>
      <c r="Y53">
        <v>0</v>
      </c>
      <c r="Z53">
        <v>0</v>
      </c>
      <c r="AA53">
        <v>1013.6395</v>
      </c>
      <c r="AB53">
        <v>1004.5</v>
      </c>
      <c r="AC53">
        <v>1024.5</v>
      </c>
      <c r="AJ53" t="s">
        <v>228</v>
      </c>
      <c r="AK53">
        <v>-47.682088668309397</v>
      </c>
      <c r="AL53" t="s">
        <v>228</v>
      </c>
      <c r="AM53">
        <v>91537.006955872406</v>
      </c>
      <c r="AN53">
        <v>15611.7893533959</v>
      </c>
      <c r="AO53">
        <v>241428.09333373001</v>
      </c>
      <c r="AP53">
        <v>214032.46685441601</v>
      </c>
      <c r="AQ53">
        <v>303018.24851648201</v>
      </c>
    </row>
    <row r="54" spans="1:43" x14ac:dyDescent="0.2">
      <c r="A54" t="s">
        <v>60</v>
      </c>
      <c r="B54" s="10">
        <v>43917</v>
      </c>
      <c r="C54">
        <v>15735.651764001201</v>
      </c>
      <c r="D54">
        <v>15446.543669926101</v>
      </c>
      <c r="E54">
        <v>16046.0807861352</v>
      </c>
      <c r="F54">
        <v>4497.7104736092797</v>
      </c>
      <c r="G54">
        <v>4471.1173935857296</v>
      </c>
      <c r="H54">
        <v>4524.5483315176598</v>
      </c>
      <c r="I54">
        <v>4337.8031034160103</v>
      </c>
      <c r="J54">
        <v>4316.7038746257604</v>
      </c>
      <c r="K54">
        <v>4358.5364596638101</v>
      </c>
      <c r="L54">
        <v>392.99900000000002</v>
      </c>
      <c r="M54">
        <v>393</v>
      </c>
      <c r="N54">
        <v>393</v>
      </c>
      <c r="O54">
        <v>3820.0766008197302</v>
      </c>
      <c r="P54">
        <v>3674.18959717087</v>
      </c>
      <c r="Q54">
        <v>3976.89688436499</v>
      </c>
      <c r="R54">
        <v>1136.6036223674901</v>
      </c>
      <c r="S54">
        <v>1124.58501323775</v>
      </c>
      <c r="T54">
        <v>1149.3295495745199</v>
      </c>
      <c r="U54">
        <v>1743.432</v>
      </c>
      <c r="V54">
        <v>1734</v>
      </c>
      <c r="W54">
        <v>1734</v>
      </c>
      <c r="X54">
        <v>0</v>
      </c>
      <c r="Y54">
        <v>0</v>
      </c>
      <c r="Z54">
        <v>0</v>
      </c>
      <c r="AA54">
        <v>1408.6575</v>
      </c>
      <c r="AB54">
        <v>1398</v>
      </c>
      <c r="AC54">
        <v>1421</v>
      </c>
      <c r="AJ54" t="s">
        <v>228</v>
      </c>
      <c r="AK54">
        <v>-48.638521150789998</v>
      </c>
      <c r="AL54" t="s">
        <v>228</v>
      </c>
      <c r="AM54">
        <v>97395.532108086394</v>
      </c>
      <c r="AN54">
        <v>17648.052337607802</v>
      </c>
      <c r="AO54">
        <v>248153.15360765599</v>
      </c>
      <c r="AP54">
        <v>214084.60523456</v>
      </c>
      <c r="AQ54">
        <v>315868.49410608102</v>
      </c>
    </row>
    <row r="55" spans="1:43" x14ac:dyDescent="0.2">
      <c r="A55" t="s">
        <v>60</v>
      </c>
      <c r="B55" s="10">
        <v>43918</v>
      </c>
      <c r="C55">
        <v>19005.213638994501</v>
      </c>
      <c r="D55">
        <v>18683.530186219199</v>
      </c>
      <c r="E55">
        <v>19325.053721297601</v>
      </c>
      <c r="F55">
        <v>5438.9363118746796</v>
      </c>
      <c r="G55">
        <v>5408.3677250110604</v>
      </c>
      <c r="H55">
        <v>5468.3005299972901</v>
      </c>
      <c r="I55">
        <v>5240.7635399538203</v>
      </c>
      <c r="J55">
        <v>5217.16894888758</v>
      </c>
      <c r="K55">
        <v>5263.3508778937103</v>
      </c>
      <c r="L55">
        <v>472.00400000000002</v>
      </c>
      <c r="M55">
        <v>472</v>
      </c>
      <c r="N55">
        <v>472</v>
      </c>
      <c r="O55">
        <v>4465.7332176375403</v>
      </c>
      <c r="P55">
        <v>4300.8842093344801</v>
      </c>
      <c r="Q55">
        <v>4626.3928932500003</v>
      </c>
      <c r="R55">
        <v>1339.5521481518599</v>
      </c>
      <c r="S55">
        <v>1326.3716136237299</v>
      </c>
      <c r="T55">
        <v>1352.8569526758099</v>
      </c>
      <c r="U55">
        <v>2215.4360000000001</v>
      </c>
      <c r="V55">
        <v>2206</v>
      </c>
      <c r="W55">
        <v>2206</v>
      </c>
      <c r="X55">
        <v>0</v>
      </c>
      <c r="Y55">
        <v>0</v>
      </c>
      <c r="Z55">
        <v>0</v>
      </c>
      <c r="AA55">
        <v>1859.424</v>
      </c>
      <c r="AB55">
        <v>1846.9875</v>
      </c>
      <c r="AC55">
        <v>1873.0125</v>
      </c>
      <c r="AJ55" t="s">
        <v>228</v>
      </c>
      <c r="AK55">
        <v>-49.3877495865448</v>
      </c>
      <c r="AL55" t="s">
        <v>228</v>
      </c>
      <c r="AM55">
        <v>102903.823388958</v>
      </c>
      <c r="AN55">
        <v>19105.844888690801</v>
      </c>
      <c r="AO55">
        <v>253070.05512992301</v>
      </c>
      <c r="AP55">
        <v>221499.77926931399</v>
      </c>
      <c r="AQ55">
        <v>322575.61046790099</v>
      </c>
    </row>
    <row r="56" spans="1:43" x14ac:dyDescent="0.2">
      <c r="A56" t="s">
        <v>60</v>
      </c>
      <c r="B56" s="10">
        <v>43919</v>
      </c>
      <c r="C56">
        <v>22460.416485099198</v>
      </c>
      <c r="D56">
        <v>22104.564827050199</v>
      </c>
      <c r="E56">
        <v>22829.909591900199</v>
      </c>
      <c r="F56">
        <v>6457.1711211369002</v>
      </c>
      <c r="G56">
        <v>6424.2424726156396</v>
      </c>
      <c r="H56">
        <v>6491.7426050559798</v>
      </c>
      <c r="I56">
        <v>6211.9053845909602</v>
      </c>
      <c r="J56">
        <v>6185.6496592936601</v>
      </c>
      <c r="K56">
        <v>6236.3883583239303</v>
      </c>
      <c r="L56">
        <v>565.99800000000005</v>
      </c>
      <c r="M56">
        <v>566</v>
      </c>
      <c r="N56">
        <v>566</v>
      </c>
      <c r="O56">
        <v>4921.8858539893499</v>
      </c>
      <c r="P56">
        <v>4761.3279340348099</v>
      </c>
      <c r="Q56">
        <v>5101.2329679926197</v>
      </c>
      <c r="R56">
        <v>1497.4820532265801</v>
      </c>
      <c r="S56">
        <v>1482.5978175134801</v>
      </c>
      <c r="T56">
        <v>1513.4227299336801</v>
      </c>
      <c r="U56">
        <v>2781.4340000000002</v>
      </c>
      <c r="V56">
        <v>2772</v>
      </c>
      <c r="W56">
        <v>2772</v>
      </c>
      <c r="X56">
        <v>0</v>
      </c>
      <c r="Y56">
        <v>0</v>
      </c>
      <c r="Z56">
        <v>0</v>
      </c>
      <c r="AA56">
        <v>2478.2600000000002</v>
      </c>
      <c r="AB56">
        <v>2443.9875000000002</v>
      </c>
      <c r="AC56">
        <v>2515</v>
      </c>
      <c r="AJ56" t="s">
        <v>228</v>
      </c>
      <c r="AK56">
        <v>-49.977961615706697</v>
      </c>
      <c r="AL56" t="s">
        <v>228</v>
      </c>
      <c r="AM56">
        <v>108270.435966921</v>
      </c>
      <c r="AN56">
        <v>20509.169388587001</v>
      </c>
      <c r="AO56">
        <v>253606.64126483799</v>
      </c>
      <c r="AP56">
        <v>219716.21429957001</v>
      </c>
      <c r="AQ56">
        <v>321530.07356567902</v>
      </c>
    </row>
    <row r="57" spans="1:43" x14ac:dyDescent="0.2">
      <c r="A57" t="s">
        <v>60</v>
      </c>
      <c r="B57" s="10">
        <v>43920</v>
      </c>
      <c r="C57">
        <v>25914.752205713201</v>
      </c>
      <c r="D57">
        <v>25525.900085292898</v>
      </c>
      <c r="E57">
        <v>26325.910926804601</v>
      </c>
      <c r="F57">
        <v>7493.3820957192902</v>
      </c>
      <c r="G57">
        <v>7458.3937093681197</v>
      </c>
      <c r="H57">
        <v>7533.4836506320198</v>
      </c>
      <c r="I57">
        <v>7190.9496187843697</v>
      </c>
      <c r="J57">
        <v>7160.6584306720297</v>
      </c>
      <c r="K57">
        <v>7220.0789945827701</v>
      </c>
      <c r="L57">
        <v>695.99800000000005</v>
      </c>
      <c r="M57">
        <v>696</v>
      </c>
      <c r="N57">
        <v>696</v>
      </c>
      <c r="O57">
        <v>5197.1754364967901</v>
      </c>
      <c r="P57">
        <v>5012.1046278727699</v>
      </c>
      <c r="Q57">
        <v>5374.6317166917797</v>
      </c>
      <c r="R57">
        <v>1612.2120192505899</v>
      </c>
      <c r="S57">
        <v>1595.8394826988899</v>
      </c>
      <c r="T57">
        <v>1630.1824811332001</v>
      </c>
      <c r="U57">
        <v>3477.4319999999998</v>
      </c>
      <c r="V57">
        <v>3468</v>
      </c>
      <c r="W57">
        <v>3468</v>
      </c>
      <c r="X57">
        <v>0</v>
      </c>
      <c r="Y57">
        <v>0</v>
      </c>
      <c r="Z57">
        <v>0</v>
      </c>
      <c r="AA57">
        <v>3130.4389999999999</v>
      </c>
      <c r="AB57">
        <v>3090.4875000000002</v>
      </c>
      <c r="AC57">
        <v>3172.5124999999998</v>
      </c>
      <c r="AJ57" t="s">
        <v>228</v>
      </c>
      <c r="AK57">
        <v>-50.449935256148898</v>
      </c>
      <c r="AL57" t="s">
        <v>228</v>
      </c>
      <c r="AM57">
        <v>113645.70465230801</v>
      </c>
      <c r="AN57">
        <v>22062.695965621398</v>
      </c>
      <c r="AO57">
        <v>249274.771614253</v>
      </c>
      <c r="AP57">
        <v>212148.68771435699</v>
      </c>
      <c r="AQ57">
        <v>314428.15573994297</v>
      </c>
    </row>
    <row r="58" spans="1:43" x14ac:dyDescent="0.2">
      <c r="A58" t="s">
        <v>60</v>
      </c>
      <c r="B58" s="10">
        <v>43921</v>
      </c>
      <c r="C58">
        <v>29281.6195618163</v>
      </c>
      <c r="D58">
        <v>28874.5096534273</v>
      </c>
      <c r="E58">
        <v>29712.9741265589</v>
      </c>
      <c r="F58">
        <v>8489.4506972067902</v>
      </c>
      <c r="G58">
        <v>8446.3125450534208</v>
      </c>
      <c r="H58">
        <v>8531.7301252518591</v>
      </c>
      <c r="I58">
        <v>8121.1393509107702</v>
      </c>
      <c r="J58">
        <v>8086.1231264032904</v>
      </c>
      <c r="K58">
        <v>8152.7389961978397</v>
      </c>
      <c r="L58">
        <v>857.00400000000002</v>
      </c>
      <c r="M58">
        <v>857</v>
      </c>
      <c r="N58">
        <v>857</v>
      </c>
      <c r="O58">
        <v>5460.5025162746397</v>
      </c>
      <c r="P58">
        <v>5285.9538592132203</v>
      </c>
      <c r="Q58">
        <v>5652.3039157984704</v>
      </c>
      <c r="R58">
        <v>1705.0709794214299</v>
      </c>
      <c r="S58">
        <v>1686.42414212776</v>
      </c>
      <c r="T58">
        <v>1724.32341723851</v>
      </c>
      <c r="U58">
        <v>4334.4359999999997</v>
      </c>
      <c r="V58">
        <v>4325</v>
      </c>
      <c r="W58">
        <v>4325</v>
      </c>
      <c r="X58">
        <v>0</v>
      </c>
      <c r="Y58">
        <v>0</v>
      </c>
      <c r="Z58">
        <v>0</v>
      </c>
      <c r="AA58">
        <v>3737.6495</v>
      </c>
      <c r="AB58">
        <v>3693</v>
      </c>
      <c r="AC58">
        <v>3783.5</v>
      </c>
      <c r="AJ58" t="s">
        <v>228</v>
      </c>
      <c r="AK58">
        <v>-50.836251150141003</v>
      </c>
      <c r="AL58" t="s">
        <v>228</v>
      </c>
      <c r="AM58">
        <v>119139.25257161001</v>
      </c>
      <c r="AN58">
        <v>24142.007738862801</v>
      </c>
      <c r="AO58">
        <v>243424.19006892599</v>
      </c>
      <c r="AP58">
        <v>210038.66068822201</v>
      </c>
      <c r="AQ58">
        <v>309171.103182055</v>
      </c>
    </row>
    <row r="59" spans="1:43" x14ac:dyDescent="0.2">
      <c r="A59" t="s">
        <v>60</v>
      </c>
      <c r="B59" s="10">
        <v>43922</v>
      </c>
      <c r="C59">
        <v>32645.498206659398</v>
      </c>
      <c r="D59">
        <v>32180.2290208503</v>
      </c>
      <c r="E59">
        <v>33091.8276443867</v>
      </c>
      <c r="F59">
        <v>9461.4679115880008</v>
      </c>
      <c r="G59">
        <v>9414.1814440785802</v>
      </c>
      <c r="H59">
        <v>9507.1660156608905</v>
      </c>
      <c r="I59">
        <v>9021.7952776213097</v>
      </c>
      <c r="J59">
        <v>8984.0586861490592</v>
      </c>
      <c r="K59">
        <v>9056.22032916237</v>
      </c>
      <c r="L59">
        <v>1047.002</v>
      </c>
      <c r="M59">
        <v>1047</v>
      </c>
      <c r="N59">
        <v>1047</v>
      </c>
      <c r="O59">
        <v>5947.6648723266599</v>
      </c>
      <c r="P59">
        <v>5762.1399957059402</v>
      </c>
      <c r="Q59">
        <v>6146.3372912984196</v>
      </c>
      <c r="R59">
        <v>1846.0649068073899</v>
      </c>
      <c r="S59">
        <v>1827.6184725718899</v>
      </c>
      <c r="T59">
        <v>1866.18741156601</v>
      </c>
      <c r="U59">
        <v>5381.4380000000001</v>
      </c>
      <c r="V59">
        <v>5372</v>
      </c>
      <c r="W59">
        <v>5372</v>
      </c>
      <c r="X59">
        <v>823.99199999999996</v>
      </c>
      <c r="Y59">
        <v>502.48750000000001</v>
      </c>
      <c r="Z59">
        <v>1148.0625</v>
      </c>
      <c r="AA59">
        <v>4300.7884999999997</v>
      </c>
      <c r="AB59">
        <v>4250.9875000000002</v>
      </c>
      <c r="AC59">
        <v>4352.5</v>
      </c>
      <c r="AJ59" t="s">
        <v>228</v>
      </c>
      <c r="AK59">
        <v>-51.161271951432603</v>
      </c>
      <c r="AL59" t="s">
        <v>228</v>
      </c>
      <c r="AM59">
        <v>124843.996370828</v>
      </c>
      <c r="AN59">
        <v>26553.912120919002</v>
      </c>
      <c r="AO59">
        <v>239877.26126709901</v>
      </c>
      <c r="AP59">
        <v>210035.193818222</v>
      </c>
      <c r="AQ59">
        <v>309609.65611262398</v>
      </c>
    </row>
    <row r="60" spans="1:43" x14ac:dyDescent="0.2">
      <c r="A60" t="s">
        <v>60</v>
      </c>
      <c r="B60" s="10">
        <v>43923</v>
      </c>
      <c r="C60">
        <v>36134.025612382997</v>
      </c>
      <c r="D60">
        <v>35635.110531537197</v>
      </c>
      <c r="E60">
        <v>36600.703279185698</v>
      </c>
      <c r="F60">
        <v>10437.4725471086</v>
      </c>
      <c r="G60">
        <v>10385.6616958541</v>
      </c>
      <c r="H60">
        <v>10489.760738471799</v>
      </c>
      <c r="I60">
        <v>9922.9982305561207</v>
      </c>
      <c r="J60">
        <v>9883.6817344832707</v>
      </c>
      <c r="K60">
        <v>9961.8432135379499</v>
      </c>
      <c r="L60">
        <v>1228.0029999999999</v>
      </c>
      <c r="M60">
        <v>1228</v>
      </c>
      <c r="N60">
        <v>1228</v>
      </c>
      <c r="O60">
        <v>6663.81299370134</v>
      </c>
      <c r="P60">
        <v>6472.82887937548</v>
      </c>
      <c r="Q60">
        <v>6866.21382964848</v>
      </c>
      <c r="R60">
        <v>2044.20377101995</v>
      </c>
      <c r="S60">
        <v>2025.6192753887799</v>
      </c>
      <c r="T60">
        <v>2063.9587555524799</v>
      </c>
      <c r="U60">
        <v>6609.4409999999998</v>
      </c>
      <c r="V60">
        <v>6600</v>
      </c>
      <c r="W60">
        <v>6600</v>
      </c>
      <c r="X60">
        <v>2100.6505000000002</v>
      </c>
      <c r="Y60">
        <v>1772.4749999999999</v>
      </c>
      <c r="Z60">
        <v>2436.5</v>
      </c>
      <c r="AA60">
        <v>4844.8635000000004</v>
      </c>
      <c r="AB60">
        <v>4791.4750000000004</v>
      </c>
      <c r="AC60">
        <v>4901.0124999999998</v>
      </c>
      <c r="AJ60" t="s">
        <v>228</v>
      </c>
      <c r="AK60">
        <v>-51.4410856063257</v>
      </c>
      <c r="AL60" t="s">
        <v>228</v>
      </c>
      <c r="AM60">
        <v>130824.500960673</v>
      </c>
      <c r="AN60">
        <v>28899.383427144301</v>
      </c>
      <c r="AO60">
        <v>241163.79937966101</v>
      </c>
      <c r="AP60">
        <v>211651.38371354001</v>
      </c>
      <c r="AQ60">
        <v>315335.68608858</v>
      </c>
    </row>
    <row r="61" spans="1:43" x14ac:dyDescent="0.2">
      <c r="A61" t="s">
        <v>60</v>
      </c>
      <c r="B61" s="10">
        <v>43924</v>
      </c>
      <c r="C61">
        <v>39731.843156837502</v>
      </c>
      <c r="D61">
        <v>39205.651432673199</v>
      </c>
      <c r="E61">
        <v>40235.4582916851</v>
      </c>
      <c r="F61">
        <v>11452.30465362</v>
      </c>
      <c r="G61">
        <v>11396.582201581001</v>
      </c>
      <c r="H61">
        <v>11507.911514154701</v>
      </c>
      <c r="I61">
        <v>10859.8475018476</v>
      </c>
      <c r="J61">
        <v>10816.142188979</v>
      </c>
      <c r="K61">
        <v>10900.586329694101</v>
      </c>
      <c r="L61">
        <v>1358.99</v>
      </c>
      <c r="M61">
        <v>1359</v>
      </c>
      <c r="N61">
        <v>1359</v>
      </c>
      <c r="O61">
        <v>7436.6761706918796</v>
      </c>
      <c r="P61">
        <v>7235.20326027999</v>
      </c>
      <c r="Q61">
        <v>7654.2692528797998</v>
      </c>
      <c r="R61">
        <v>2268.3602935206</v>
      </c>
      <c r="S61">
        <v>2247.7314393154402</v>
      </c>
      <c r="T61">
        <v>2288.6351333463999</v>
      </c>
      <c r="U61">
        <v>7968.4309999999996</v>
      </c>
      <c r="V61">
        <v>7958.9750000000004</v>
      </c>
      <c r="W61">
        <v>7959</v>
      </c>
      <c r="X61">
        <v>3355.1255000000001</v>
      </c>
      <c r="Y61">
        <v>3000.5</v>
      </c>
      <c r="Z61">
        <v>3706.0625</v>
      </c>
      <c r="AA61">
        <v>5380.27</v>
      </c>
      <c r="AB61">
        <v>5321.4750000000004</v>
      </c>
      <c r="AC61">
        <v>5458.0124999999998</v>
      </c>
      <c r="AJ61" t="s">
        <v>228</v>
      </c>
      <c r="AK61">
        <v>-51.683848216235198</v>
      </c>
      <c r="AL61" t="s">
        <v>228</v>
      </c>
      <c r="AM61">
        <v>137050.678420493</v>
      </c>
      <c r="AN61">
        <v>30649.499782393501</v>
      </c>
      <c r="AO61">
        <v>244570.233920322</v>
      </c>
      <c r="AP61">
        <v>211586.056867562</v>
      </c>
      <c r="AQ61">
        <v>322909.45402583003</v>
      </c>
    </row>
    <row r="62" spans="1:43" x14ac:dyDescent="0.2">
      <c r="A62" t="s">
        <v>60</v>
      </c>
      <c r="B62" s="10">
        <v>43925</v>
      </c>
      <c r="C62">
        <v>43101.817450461298</v>
      </c>
      <c r="D62">
        <v>42609.482433253703</v>
      </c>
      <c r="E62">
        <v>43629.867857587</v>
      </c>
      <c r="F62">
        <v>12450.1550628767</v>
      </c>
      <c r="G62">
        <v>12391.969893765699</v>
      </c>
      <c r="H62">
        <v>12508.8773635371</v>
      </c>
      <c r="I62">
        <v>11775.1907889789</v>
      </c>
      <c r="J62">
        <v>11727.485801782799</v>
      </c>
      <c r="K62">
        <v>11820.552174489099</v>
      </c>
      <c r="L62">
        <v>1439.99</v>
      </c>
      <c r="M62">
        <v>1440</v>
      </c>
      <c r="N62">
        <v>1440</v>
      </c>
      <c r="O62">
        <v>7780.62890977385</v>
      </c>
      <c r="P62">
        <v>7561.1109548351797</v>
      </c>
      <c r="Q62">
        <v>8003.7492611228599</v>
      </c>
      <c r="R62">
        <v>2390.6283582558999</v>
      </c>
      <c r="S62">
        <v>2369.34252532652</v>
      </c>
      <c r="T62">
        <v>2415.6101366691</v>
      </c>
      <c r="U62">
        <v>9408.4210000000003</v>
      </c>
      <c r="V62">
        <v>9398</v>
      </c>
      <c r="W62">
        <v>9399</v>
      </c>
      <c r="X62">
        <v>4432.2650000000003</v>
      </c>
      <c r="Y62">
        <v>4070.4749999999999</v>
      </c>
      <c r="Z62">
        <v>4812.0874999999996</v>
      </c>
      <c r="AA62">
        <v>5992.1209428571401</v>
      </c>
      <c r="AB62">
        <v>5902.9624999999996</v>
      </c>
      <c r="AC62">
        <v>6092.6141666666699</v>
      </c>
      <c r="AJ62" t="s">
        <v>228</v>
      </c>
      <c r="AK62">
        <v>-51.8921969230299</v>
      </c>
      <c r="AL62" t="s">
        <v>228</v>
      </c>
      <c r="AM62">
        <v>143313.56032963999</v>
      </c>
      <c r="AN62">
        <v>31264.467994321101</v>
      </c>
      <c r="AO62">
        <v>245900.22204536901</v>
      </c>
      <c r="AP62">
        <v>214938.76588253301</v>
      </c>
      <c r="AQ62">
        <v>322201.56293317198</v>
      </c>
    </row>
    <row r="63" spans="1:43" x14ac:dyDescent="0.2">
      <c r="A63" t="s">
        <v>60</v>
      </c>
      <c r="B63" s="10">
        <v>43926</v>
      </c>
      <c r="C63">
        <v>46029.215072996703</v>
      </c>
      <c r="D63">
        <v>45490.663801057301</v>
      </c>
      <c r="E63">
        <v>46589.3832863196</v>
      </c>
      <c r="F63">
        <v>13384.730998552401</v>
      </c>
      <c r="G63">
        <v>13320.7935340105</v>
      </c>
      <c r="H63">
        <v>13447.6774795246</v>
      </c>
      <c r="I63">
        <v>12619.5133374161</v>
      </c>
      <c r="J63">
        <v>12570.285945375401</v>
      </c>
      <c r="K63">
        <v>12668.011116769499</v>
      </c>
      <c r="L63">
        <v>1506.001</v>
      </c>
      <c r="M63">
        <v>1506</v>
      </c>
      <c r="N63">
        <v>1506</v>
      </c>
      <c r="O63">
        <v>7731.2592621435797</v>
      </c>
      <c r="P63">
        <v>7512.0577080987896</v>
      </c>
      <c r="Q63">
        <v>7954.1121486579104</v>
      </c>
      <c r="R63">
        <v>2418.8986668085599</v>
      </c>
      <c r="S63">
        <v>2394.7330812017799</v>
      </c>
      <c r="T63">
        <v>2441.9772327728201</v>
      </c>
      <c r="U63">
        <v>10914.422</v>
      </c>
      <c r="V63">
        <v>10904</v>
      </c>
      <c r="W63">
        <v>10906</v>
      </c>
      <c r="X63">
        <v>5258.5955000000004</v>
      </c>
      <c r="Y63">
        <v>4891.8999999999996</v>
      </c>
      <c r="Z63">
        <v>5653.6875</v>
      </c>
      <c r="AA63">
        <v>6584.5054333333301</v>
      </c>
      <c r="AB63">
        <v>6480.4875000000002</v>
      </c>
      <c r="AC63">
        <v>6692.7339285714297</v>
      </c>
      <c r="AJ63" t="s">
        <v>228</v>
      </c>
      <c r="AK63">
        <v>-52.065318522677501</v>
      </c>
      <c r="AL63" t="s">
        <v>228</v>
      </c>
      <c r="AM63">
        <v>149209.70686786901</v>
      </c>
      <c r="AN63">
        <v>31173.990042998299</v>
      </c>
      <c r="AO63">
        <v>241033.38513558201</v>
      </c>
      <c r="AP63">
        <v>192971.97575760199</v>
      </c>
      <c r="AQ63">
        <v>315556.42465657397</v>
      </c>
    </row>
    <row r="64" spans="1:43" x14ac:dyDescent="0.2">
      <c r="A64" t="s">
        <v>60</v>
      </c>
      <c r="B64" s="10">
        <v>43927</v>
      </c>
      <c r="C64">
        <v>48424.450347552702</v>
      </c>
      <c r="D64">
        <v>47900.700502585001</v>
      </c>
      <c r="E64">
        <v>48975.8113439316</v>
      </c>
      <c r="F64">
        <v>14207.729803444799</v>
      </c>
      <c r="G64">
        <v>14140.874017611801</v>
      </c>
      <c r="H64">
        <v>14278.8994338062</v>
      </c>
      <c r="I64">
        <v>13343.4518027135</v>
      </c>
      <c r="J64">
        <v>13290.9568848911</v>
      </c>
      <c r="K64">
        <v>13394.7069696607</v>
      </c>
      <c r="L64">
        <v>1629.9970000000001</v>
      </c>
      <c r="M64">
        <v>1630</v>
      </c>
      <c r="N64">
        <v>1630</v>
      </c>
      <c r="O64">
        <v>7453.4030755321601</v>
      </c>
      <c r="P64">
        <v>7244.5203754572303</v>
      </c>
      <c r="Q64">
        <v>7667.9443782059698</v>
      </c>
      <c r="R64">
        <v>2384.62102348795</v>
      </c>
      <c r="S64">
        <v>2359.34833570927</v>
      </c>
      <c r="T64">
        <v>2412.1858331921098</v>
      </c>
      <c r="U64">
        <v>12544.419</v>
      </c>
      <c r="V64">
        <v>12534</v>
      </c>
      <c r="W64">
        <v>12536</v>
      </c>
      <c r="X64">
        <v>5869.9984999999997</v>
      </c>
      <c r="Y64">
        <v>5489.4624999999996</v>
      </c>
      <c r="Z64">
        <v>6271.5874999999996</v>
      </c>
      <c r="AA64">
        <v>7111.35551904762</v>
      </c>
      <c r="AB64">
        <v>6999.9732142857101</v>
      </c>
      <c r="AC64">
        <v>7226.4615384615399</v>
      </c>
      <c r="AJ64" t="s">
        <v>228</v>
      </c>
      <c r="AK64">
        <v>-52.199418666954699</v>
      </c>
      <c r="AL64" t="s">
        <v>228</v>
      </c>
      <c r="AM64">
        <v>154247.86262774401</v>
      </c>
      <c r="AN64">
        <v>30948.575856315601</v>
      </c>
      <c r="AO64">
        <v>231055.800828851</v>
      </c>
      <c r="AP64">
        <v>181566.54328039801</v>
      </c>
      <c r="AQ64">
        <v>305396.46302449203</v>
      </c>
    </row>
    <row r="65" spans="1:43" x14ac:dyDescent="0.2">
      <c r="A65" t="s">
        <v>60</v>
      </c>
      <c r="B65" s="10">
        <v>43928</v>
      </c>
      <c r="C65">
        <v>50411.539809308102</v>
      </c>
      <c r="D65">
        <v>49883.565519763499</v>
      </c>
      <c r="E65">
        <v>50977.5734380305</v>
      </c>
      <c r="F65">
        <v>14885.7689164848</v>
      </c>
      <c r="G65">
        <v>14816.3880805847</v>
      </c>
      <c r="H65">
        <v>14955.644475545199</v>
      </c>
      <c r="I65">
        <v>13922.0944385202</v>
      </c>
      <c r="J65">
        <v>13865.3781571741</v>
      </c>
      <c r="K65">
        <v>13977.547719303</v>
      </c>
      <c r="L65">
        <v>1817.9880000000001</v>
      </c>
      <c r="M65">
        <v>1818</v>
      </c>
      <c r="N65">
        <v>1818</v>
      </c>
      <c r="O65">
        <v>7355.74887151859</v>
      </c>
      <c r="P65">
        <v>7145.58744703707</v>
      </c>
      <c r="Q65">
        <v>7571.7094728962802</v>
      </c>
      <c r="R65">
        <v>2375.3891360714201</v>
      </c>
      <c r="S65">
        <v>2351.5900173157402</v>
      </c>
      <c r="T65">
        <v>2401.18865905949</v>
      </c>
      <c r="U65">
        <v>14362.406999999999</v>
      </c>
      <c r="V65">
        <v>14352</v>
      </c>
      <c r="W65">
        <v>14354</v>
      </c>
      <c r="X65">
        <v>6385.3779999999997</v>
      </c>
      <c r="Y65">
        <v>5995.4875000000002</v>
      </c>
      <c r="Z65">
        <v>6799.1125000000002</v>
      </c>
      <c r="AA65">
        <v>7557.1831246752799</v>
      </c>
      <c r="AB65">
        <v>7438.3372180451097</v>
      </c>
      <c r="AC65">
        <v>7692.6203431372596</v>
      </c>
      <c r="AJ65" t="s">
        <v>228</v>
      </c>
      <c r="AK65">
        <v>-52.288644585631097</v>
      </c>
      <c r="AL65" t="s">
        <v>228</v>
      </c>
      <c r="AM65">
        <v>158031.02843025501</v>
      </c>
      <c r="AN65">
        <v>31378.625759722399</v>
      </c>
      <c r="AO65">
        <v>220222.53161907301</v>
      </c>
      <c r="AP65">
        <v>180409.783267133</v>
      </c>
      <c r="AQ65">
        <v>289258.98174286302</v>
      </c>
    </row>
    <row r="66" spans="1:43" x14ac:dyDescent="0.2">
      <c r="A66" t="s">
        <v>60</v>
      </c>
      <c r="B66" s="10">
        <v>43929</v>
      </c>
      <c r="C66">
        <v>52179.065418845799</v>
      </c>
      <c r="D66">
        <v>51595.935442338901</v>
      </c>
      <c r="E66">
        <v>52741.402410094197</v>
      </c>
      <c r="F66">
        <v>15430.897654120299</v>
      </c>
      <c r="G66">
        <v>15358.832367707801</v>
      </c>
      <c r="H66">
        <v>15505.048800467401</v>
      </c>
      <c r="I66">
        <v>14372.9203872083</v>
      </c>
      <c r="J66">
        <v>14318.207808208401</v>
      </c>
      <c r="K66">
        <v>14432.010438682701</v>
      </c>
      <c r="L66">
        <v>2026.9960000000001</v>
      </c>
      <c r="M66">
        <v>2027</v>
      </c>
      <c r="N66">
        <v>2027</v>
      </c>
      <c r="O66">
        <v>7669.3390726077396</v>
      </c>
      <c r="P66">
        <v>7443.9676856120304</v>
      </c>
      <c r="Q66">
        <v>7903.1002550801004</v>
      </c>
      <c r="R66">
        <v>2439.78167573059</v>
      </c>
      <c r="S66">
        <v>2414.4379966125198</v>
      </c>
      <c r="T66">
        <v>2468.7982446902502</v>
      </c>
      <c r="U66">
        <v>16389.402999999998</v>
      </c>
      <c r="V66">
        <v>16379</v>
      </c>
      <c r="W66">
        <v>16381</v>
      </c>
      <c r="X66">
        <v>6748.0640000000003</v>
      </c>
      <c r="Y66">
        <v>6360.8374999999996</v>
      </c>
      <c r="Z66">
        <v>7239.8125</v>
      </c>
      <c r="AA66">
        <v>7933.5769753022696</v>
      </c>
      <c r="AB66">
        <v>7793.3924964985999</v>
      </c>
      <c r="AC66">
        <v>8079.7813690476196</v>
      </c>
      <c r="AJ66" t="s">
        <v>228</v>
      </c>
      <c r="AK66">
        <v>-52.325349435556802</v>
      </c>
      <c r="AL66" t="s">
        <v>228</v>
      </c>
      <c r="AM66">
        <v>160409.07422010601</v>
      </c>
      <c r="AN66">
        <v>32126.989025407402</v>
      </c>
      <c r="AO66">
        <v>214359.219590252</v>
      </c>
      <c r="AP66">
        <v>180037.34090910101</v>
      </c>
      <c r="AQ66">
        <v>281810.223410682</v>
      </c>
    </row>
    <row r="67" spans="1:43" x14ac:dyDescent="0.2">
      <c r="A67" t="s">
        <v>60</v>
      </c>
      <c r="B67" s="10">
        <v>43930</v>
      </c>
      <c r="C67">
        <v>53856.324870191202</v>
      </c>
      <c r="D67">
        <v>53280.2104989828</v>
      </c>
      <c r="E67">
        <v>54426.506515633897</v>
      </c>
      <c r="F67">
        <v>15878.8881894234</v>
      </c>
      <c r="G67">
        <v>15802.1282795438</v>
      </c>
      <c r="H67">
        <v>15957.1897219247</v>
      </c>
      <c r="I67">
        <v>14736.202325044</v>
      </c>
      <c r="J67">
        <v>14678.090885825</v>
      </c>
      <c r="K67">
        <v>14800.0211116994</v>
      </c>
      <c r="L67">
        <v>2122.998</v>
      </c>
      <c r="M67">
        <v>2123</v>
      </c>
      <c r="N67">
        <v>2123</v>
      </c>
      <c r="O67">
        <v>8288.5055093710907</v>
      </c>
      <c r="P67">
        <v>8060.2860786227402</v>
      </c>
      <c r="Q67">
        <v>8541.0037330033192</v>
      </c>
      <c r="R67">
        <v>2564.5881576705801</v>
      </c>
      <c r="S67">
        <v>2540.8707104956402</v>
      </c>
      <c r="T67">
        <v>2590.3042364206099</v>
      </c>
      <c r="U67">
        <v>18512.401000000002</v>
      </c>
      <c r="V67">
        <v>18502</v>
      </c>
      <c r="W67">
        <v>18504</v>
      </c>
      <c r="X67">
        <v>7014.0365000000002</v>
      </c>
      <c r="Y67">
        <v>6521.4750000000004</v>
      </c>
      <c r="Z67">
        <v>7544.0625</v>
      </c>
      <c r="AA67">
        <v>8212.9264727900609</v>
      </c>
      <c r="AB67">
        <v>8064.5942063492103</v>
      </c>
      <c r="AC67">
        <v>8366.9226190476202</v>
      </c>
      <c r="AJ67" t="s">
        <v>228</v>
      </c>
      <c r="AK67">
        <v>-52.299773423036498</v>
      </c>
      <c r="AL67" t="s">
        <v>228</v>
      </c>
      <c r="AM67">
        <v>161531.46853419</v>
      </c>
      <c r="AN67">
        <v>32635.910981446599</v>
      </c>
      <c r="AO67">
        <v>215389.30369945001</v>
      </c>
      <c r="AP67">
        <v>180725.85252983501</v>
      </c>
      <c r="AQ67">
        <v>285105.59680332599</v>
      </c>
    </row>
    <row r="68" spans="1:43" x14ac:dyDescent="0.2">
      <c r="A68" t="s">
        <v>60</v>
      </c>
      <c r="B68" s="10">
        <v>43931</v>
      </c>
      <c r="C68">
        <v>55411.3116631542</v>
      </c>
      <c r="D68">
        <v>54835.990063700898</v>
      </c>
      <c r="E68">
        <v>56007.925113678699</v>
      </c>
      <c r="F68">
        <v>16313.747572611401</v>
      </c>
      <c r="G68">
        <v>16235.6292454873</v>
      </c>
      <c r="H68">
        <v>16398.3471035781</v>
      </c>
      <c r="I68">
        <v>15095.0807544454</v>
      </c>
      <c r="J68">
        <v>15033.8190163049</v>
      </c>
      <c r="K68">
        <v>15160.074924348501</v>
      </c>
      <c r="L68">
        <v>2112.991</v>
      </c>
      <c r="M68">
        <v>2113</v>
      </c>
      <c r="N68">
        <v>2113</v>
      </c>
      <c r="O68">
        <v>8799.6571587623603</v>
      </c>
      <c r="P68">
        <v>8558.0581634657901</v>
      </c>
      <c r="Q68">
        <v>9046.8964462054701</v>
      </c>
      <c r="R68">
        <v>2669.4065313398801</v>
      </c>
      <c r="S68">
        <v>2643.1897616366</v>
      </c>
      <c r="T68">
        <v>2695.31360104958</v>
      </c>
      <c r="U68">
        <v>20625.392</v>
      </c>
      <c r="V68">
        <v>20615</v>
      </c>
      <c r="W68">
        <v>20617</v>
      </c>
      <c r="X68">
        <v>7034.2184999999999</v>
      </c>
      <c r="Y68">
        <v>6504.45</v>
      </c>
      <c r="Z68">
        <v>7545.6</v>
      </c>
      <c r="AA68">
        <v>8432.5218505353205</v>
      </c>
      <c r="AB68">
        <v>8279.1753676470598</v>
      </c>
      <c r="AC68">
        <v>8591.1626984126997</v>
      </c>
      <c r="AJ68" t="s">
        <v>228</v>
      </c>
      <c r="AK68">
        <v>-52.200719482332303</v>
      </c>
      <c r="AL68" t="s">
        <v>228</v>
      </c>
      <c r="AM68">
        <v>161792.95715781601</v>
      </c>
      <c r="AN68">
        <v>32171.260824794601</v>
      </c>
      <c r="AO68">
        <v>220627.31000900001</v>
      </c>
      <c r="AP68">
        <v>181101.05951412101</v>
      </c>
      <c r="AQ68">
        <v>299455.574183686</v>
      </c>
    </row>
    <row r="69" spans="1:43" x14ac:dyDescent="0.2">
      <c r="A69" t="s">
        <v>60</v>
      </c>
      <c r="B69" s="10">
        <v>43932</v>
      </c>
      <c r="C69">
        <v>56760.5626113361</v>
      </c>
      <c r="D69">
        <v>56141.528983809199</v>
      </c>
      <c r="E69">
        <v>57401.474138366</v>
      </c>
      <c r="F69">
        <v>16751.791773622801</v>
      </c>
      <c r="G69">
        <v>16669.8330906995</v>
      </c>
      <c r="H69">
        <v>16834.635821039301</v>
      </c>
      <c r="I69">
        <v>15460.523531259099</v>
      </c>
      <c r="J69">
        <v>15399.4068532533</v>
      </c>
      <c r="K69">
        <v>15525.923563598901</v>
      </c>
      <c r="L69">
        <v>2040.992</v>
      </c>
      <c r="M69">
        <v>2041</v>
      </c>
      <c r="N69">
        <v>2041</v>
      </c>
      <c r="O69">
        <v>8826.8467449157706</v>
      </c>
      <c r="P69">
        <v>8613.7510691347907</v>
      </c>
      <c r="Q69">
        <v>9057.6627543098894</v>
      </c>
      <c r="R69">
        <v>2689.5272542379598</v>
      </c>
      <c r="S69">
        <v>2662.9155753876998</v>
      </c>
      <c r="T69">
        <v>2716.5131740217598</v>
      </c>
      <c r="U69">
        <v>22666.383999999998</v>
      </c>
      <c r="V69">
        <v>22656</v>
      </c>
      <c r="W69">
        <v>22658</v>
      </c>
      <c r="X69">
        <v>6779.4144999999999</v>
      </c>
      <c r="Y69">
        <v>6256.3625000000002</v>
      </c>
      <c r="Z69">
        <v>7528.5874999999996</v>
      </c>
      <c r="AA69">
        <v>8618.9275351249998</v>
      </c>
      <c r="AB69">
        <v>8460.0695833333302</v>
      </c>
      <c r="AC69">
        <v>8783.2589181286494</v>
      </c>
      <c r="AJ69" t="s">
        <v>228</v>
      </c>
      <c r="AK69">
        <v>-52.018803838108298</v>
      </c>
      <c r="AL69" t="s">
        <v>228</v>
      </c>
      <c r="AM69">
        <v>161714.831868098</v>
      </c>
      <c r="AN69">
        <v>30872.572252180798</v>
      </c>
      <c r="AO69">
        <v>223756.00327374501</v>
      </c>
      <c r="AP69">
        <v>188087.491507667</v>
      </c>
      <c r="AQ69">
        <v>307276.52259577502</v>
      </c>
    </row>
    <row r="70" spans="1:43" x14ac:dyDescent="0.2">
      <c r="A70" t="s">
        <v>60</v>
      </c>
      <c r="B70" s="10">
        <v>43933</v>
      </c>
      <c r="C70">
        <v>57805.313527712999</v>
      </c>
      <c r="D70">
        <v>57217.550944934403</v>
      </c>
      <c r="E70">
        <v>58435.320301783198</v>
      </c>
      <c r="F70">
        <v>17164.6288865159</v>
      </c>
      <c r="G70">
        <v>17083.307474243898</v>
      </c>
      <c r="H70">
        <v>17247.5367651208</v>
      </c>
      <c r="I70">
        <v>15801.394144440699</v>
      </c>
      <c r="J70">
        <v>15734.9937557501</v>
      </c>
      <c r="K70">
        <v>15870.8496463462</v>
      </c>
      <c r="L70">
        <v>2015.01</v>
      </c>
      <c r="M70">
        <v>2015</v>
      </c>
      <c r="N70">
        <v>2015</v>
      </c>
      <c r="O70">
        <v>8423.8994408849503</v>
      </c>
      <c r="P70">
        <v>8199.8705200891109</v>
      </c>
      <c r="Q70">
        <v>8652.1445132053395</v>
      </c>
      <c r="R70">
        <v>2626.0511321437002</v>
      </c>
      <c r="S70">
        <v>2599.0079468571698</v>
      </c>
      <c r="T70">
        <v>2653.9119504194</v>
      </c>
      <c r="U70">
        <v>24681.394</v>
      </c>
      <c r="V70">
        <v>24671</v>
      </c>
      <c r="W70">
        <v>24673</v>
      </c>
      <c r="X70">
        <v>6699.3689999999997</v>
      </c>
      <c r="Y70">
        <v>5920.9375</v>
      </c>
      <c r="Z70">
        <v>7471.5625</v>
      </c>
      <c r="AA70">
        <v>8743.7118798958199</v>
      </c>
      <c r="AB70">
        <v>8584.0055555555591</v>
      </c>
      <c r="AC70">
        <v>8914.2104166666704</v>
      </c>
      <c r="AJ70" t="s">
        <v>228</v>
      </c>
      <c r="AK70">
        <v>-51.7493190846372</v>
      </c>
      <c r="AL70" t="s">
        <v>228</v>
      </c>
      <c r="AM70">
        <v>161819.39618420799</v>
      </c>
      <c r="AN70">
        <v>29242.5712887351</v>
      </c>
      <c r="AO70">
        <v>220224.02490357999</v>
      </c>
      <c r="AP70">
        <v>168727.23951834301</v>
      </c>
      <c r="AQ70">
        <v>299748.06958428398</v>
      </c>
    </row>
    <row r="71" spans="1:43" x14ac:dyDescent="0.2">
      <c r="A71" t="s">
        <v>60</v>
      </c>
      <c r="B71" s="10">
        <v>43934</v>
      </c>
      <c r="C71">
        <v>58538.444236261501</v>
      </c>
      <c r="D71">
        <v>57905.341666573397</v>
      </c>
      <c r="E71">
        <v>59171.4131940144</v>
      </c>
      <c r="F71">
        <v>17494.350934567901</v>
      </c>
      <c r="G71">
        <v>17409.694779370398</v>
      </c>
      <c r="H71">
        <v>17580.842457003098</v>
      </c>
      <c r="I71">
        <v>16059.485447126601</v>
      </c>
      <c r="J71">
        <v>15992.1005543423</v>
      </c>
      <c r="K71">
        <v>16131.545669060701</v>
      </c>
      <c r="L71">
        <v>2083.0050000000001</v>
      </c>
      <c r="M71">
        <v>2083</v>
      </c>
      <c r="N71">
        <v>2083</v>
      </c>
      <c r="O71">
        <v>7908.5632487776002</v>
      </c>
      <c r="P71">
        <v>7696.6538827350196</v>
      </c>
      <c r="Q71">
        <v>8138.3556912194699</v>
      </c>
      <c r="R71">
        <v>2543.8020274734399</v>
      </c>
      <c r="S71">
        <v>2513.6968300923099</v>
      </c>
      <c r="T71">
        <v>2572.29258336972</v>
      </c>
      <c r="U71">
        <v>26764.399000000001</v>
      </c>
      <c r="V71">
        <v>26754</v>
      </c>
      <c r="W71">
        <v>26756</v>
      </c>
      <c r="X71">
        <v>6384.9989999999998</v>
      </c>
      <c r="Y71">
        <v>5599.3374999999996</v>
      </c>
      <c r="Z71">
        <v>7155.5375000000004</v>
      </c>
      <c r="AA71">
        <v>8793.3112693196508</v>
      </c>
      <c r="AB71">
        <v>8624.4857799369693</v>
      </c>
      <c r="AC71">
        <v>8965.6909532563004</v>
      </c>
      <c r="AJ71" t="s">
        <v>228</v>
      </c>
      <c r="AK71">
        <v>-51.393854955146701</v>
      </c>
      <c r="AL71" t="s">
        <v>228</v>
      </c>
      <c r="AM71">
        <v>162539.970104387</v>
      </c>
      <c r="AN71">
        <v>28246.008916345501</v>
      </c>
      <c r="AO71">
        <v>210233.19639730401</v>
      </c>
      <c r="AP71">
        <v>160517.279403947</v>
      </c>
      <c r="AQ71">
        <v>289294.42172493099</v>
      </c>
    </row>
    <row r="72" spans="1:43" x14ac:dyDescent="0.2">
      <c r="A72" t="s">
        <v>60</v>
      </c>
      <c r="B72" s="10">
        <v>43935</v>
      </c>
      <c r="C72">
        <v>59021.595519875402</v>
      </c>
      <c r="D72">
        <v>58383.428394449496</v>
      </c>
      <c r="E72">
        <v>59658.169484146303</v>
      </c>
      <c r="F72">
        <v>17685.286850202599</v>
      </c>
      <c r="G72">
        <v>17596.378484291701</v>
      </c>
      <c r="H72">
        <v>17777.265233045098</v>
      </c>
      <c r="I72">
        <v>16184.4259060164</v>
      </c>
      <c r="J72">
        <v>16112.155507777499</v>
      </c>
      <c r="K72">
        <v>16254.8739878176</v>
      </c>
      <c r="L72">
        <v>2222.998</v>
      </c>
      <c r="M72">
        <v>2223</v>
      </c>
      <c r="N72">
        <v>2223</v>
      </c>
      <c r="O72">
        <v>7681.0417719444704</v>
      </c>
      <c r="P72">
        <v>7471.2281221093399</v>
      </c>
      <c r="Q72">
        <v>7897.7366885350602</v>
      </c>
      <c r="R72">
        <v>2490.0088224420001</v>
      </c>
      <c r="S72">
        <v>2462.1633539649001</v>
      </c>
      <c r="T72">
        <v>2521.1541887416902</v>
      </c>
      <c r="U72">
        <v>28987.397000000001</v>
      </c>
      <c r="V72">
        <v>28977</v>
      </c>
      <c r="W72">
        <v>28979</v>
      </c>
      <c r="X72">
        <v>5876.9080000000004</v>
      </c>
      <c r="Y72">
        <v>5119.4624999999996</v>
      </c>
      <c r="Z72">
        <v>6650.6</v>
      </c>
      <c r="AA72">
        <v>8733.05053869326</v>
      </c>
      <c r="AB72">
        <v>8559.2352678571406</v>
      </c>
      <c r="AC72">
        <v>8909.6355795739291</v>
      </c>
      <c r="AJ72" t="s">
        <v>228</v>
      </c>
      <c r="AK72">
        <v>-50.964759990693402</v>
      </c>
      <c r="AL72" t="s">
        <v>228</v>
      </c>
      <c r="AM72">
        <v>164176.04491201701</v>
      </c>
      <c r="AN72">
        <v>28227.0840203773</v>
      </c>
      <c r="AO72">
        <v>199501.730753854</v>
      </c>
      <c r="AP72">
        <v>159427.09722985499</v>
      </c>
      <c r="AQ72">
        <v>271658.10670096899</v>
      </c>
    </row>
    <row r="73" spans="1:43" x14ac:dyDescent="0.2">
      <c r="A73" t="s">
        <v>60</v>
      </c>
      <c r="B73" s="10">
        <v>43936</v>
      </c>
      <c r="C73">
        <v>59339.045725438598</v>
      </c>
      <c r="D73">
        <v>58736.354958604497</v>
      </c>
      <c r="E73">
        <v>60008.8883511475</v>
      </c>
      <c r="F73">
        <v>17761.303319554099</v>
      </c>
      <c r="G73">
        <v>17670.5628167008</v>
      </c>
      <c r="H73">
        <v>17856.228612338298</v>
      </c>
      <c r="I73">
        <v>16206.544984836901</v>
      </c>
      <c r="J73">
        <v>16134.047913595299</v>
      </c>
      <c r="K73">
        <v>16277.1123035376</v>
      </c>
      <c r="L73">
        <v>2332.0039999999999</v>
      </c>
      <c r="M73">
        <v>2332</v>
      </c>
      <c r="N73">
        <v>2332</v>
      </c>
      <c r="O73">
        <v>7903.7460771595797</v>
      </c>
      <c r="P73">
        <v>7669.2759963608796</v>
      </c>
      <c r="Q73">
        <v>8127.4585335725496</v>
      </c>
      <c r="R73">
        <v>2525.2302403715198</v>
      </c>
      <c r="S73">
        <v>2497.88438552665</v>
      </c>
      <c r="T73">
        <v>2553.2343457365</v>
      </c>
      <c r="U73">
        <v>31319.401000000002</v>
      </c>
      <c r="V73">
        <v>31309</v>
      </c>
      <c r="W73">
        <v>31311</v>
      </c>
      <c r="X73">
        <v>5227.7089999999998</v>
      </c>
      <c r="Y73">
        <v>4494.6374999999998</v>
      </c>
      <c r="Z73">
        <v>5975.7875000000004</v>
      </c>
      <c r="AA73">
        <v>8593.3360293160804</v>
      </c>
      <c r="AB73">
        <v>8414.2872441520503</v>
      </c>
      <c r="AC73">
        <v>8776.6362152777801</v>
      </c>
      <c r="AJ73" t="s">
        <v>228</v>
      </c>
      <c r="AK73">
        <v>-50.481762471430102</v>
      </c>
      <c r="AL73" t="s">
        <v>228</v>
      </c>
      <c r="AM73">
        <v>166881.71644112401</v>
      </c>
      <c r="AN73">
        <v>29064.806361175601</v>
      </c>
      <c r="AO73">
        <v>194058.31385240101</v>
      </c>
      <c r="AP73">
        <v>159179.49264923501</v>
      </c>
      <c r="AQ73">
        <v>265629.18159776402</v>
      </c>
    </row>
    <row r="74" spans="1:43" x14ac:dyDescent="0.2">
      <c r="A74" t="s">
        <v>60</v>
      </c>
      <c r="B74" s="10">
        <v>43937</v>
      </c>
      <c r="C74">
        <v>59575.7644384214</v>
      </c>
      <c r="D74">
        <v>58983.195511009799</v>
      </c>
      <c r="E74">
        <v>60211.533238844502</v>
      </c>
      <c r="F74">
        <v>17794.1578381742</v>
      </c>
      <c r="G74">
        <v>17697.314446803499</v>
      </c>
      <c r="H74">
        <v>17889.5831712943</v>
      </c>
      <c r="I74">
        <v>16199.628400350801</v>
      </c>
      <c r="J74">
        <v>16124.636614896501</v>
      </c>
      <c r="K74">
        <v>16272.193833111</v>
      </c>
      <c r="L74">
        <v>2327.9989999999998</v>
      </c>
      <c r="M74">
        <v>2328</v>
      </c>
      <c r="N74">
        <v>2328</v>
      </c>
      <c r="O74">
        <v>8401.4001094606992</v>
      </c>
      <c r="P74">
        <v>8184.6863671610699</v>
      </c>
      <c r="Q74">
        <v>8610.6253481501899</v>
      </c>
      <c r="R74">
        <v>2606.2228121407202</v>
      </c>
      <c r="S74">
        <v>2577.6273820226502</v>
      </c>
      <c r="T74">
        <v>2633.7010752292699</v>
      </c>
      <c r="U74">
        <v>33647.4</v>
      </c>
      <c r="V74">
        <v>33637</v>
      </c>
      <c r="W74">
        <v>33639</v>
      </c>
      <c r="X74">
        <v>4492.1809999999996</v>
      </c>
      <c r="Y74">
        <v>3761.7624999999998</v>
      </c>
      <c r="Z74">
        <v>5236.1875</v>
      </c>
      <c r="AA74">
        <v>8440.1529227580195</v>
      </c>
      <c r="AB74">
        <v>8259.7420728291308</v>
      </c>
      <c r="AC74">
        <v>8629.7376960784295</v>
      </c>
      <c r="AJ74" t="s">
        <v>228</v>
      </c>
      <c r="AK74">
        <v>-49.965875545972096</v>
      </c>
      <c r="AL74" t="s">
        <v>228</v>
      </c>
      <c r="AM74">
        <v>170670.14844255999</v>
      </c>
      <c r="AN74">
        <v>29822.974198173801</v>
      </c>
      <c r="AO74">
        <v>196320.90797696801</v>
      </c>
      <c r="AP74">
        <v>160539.307548907</v>
      </c>
      <c r="AQ74">
        <v>271396.75066190597</v>
      </c>
    </row>
    <row r="75" spans="1:43" x14ac:dyDescent="0.2">
      <c r="A75" t="s">
        <v>60</v>
      </c>
      <c r="B75" s="10">
        <v>43938</v>
      </c>
      <c r="C75">
        <v>59810.853707328002</v>
      </c>
      <c r="D75">
        <v>59238.322964062601</v>
      </c>
      <c r="E75">
        <v>60442.153705214201</v>
      </c>
      <c r="F75">
        <v>17885.625852854799</v>
      </c>
      <c r="G75">
        <v>17789.287491494601</v>
      </c>
      <c r="H75">
        <v>17978.492263087301</v>
      </c>
      <c r="I75">
        <v>16262.5848054993</v>
      </c>
      <c r="J75">
        <v>16191.874508322901</v>
      </c>
      <c r="K75">
        <v>16336.834374006799</v>
      </c>
      <c r="L75">
        <v>2220.9989999999998</v>
      </c>
      <c r="M75">
        <v>2221</v>
      </c>
      <c r="N75">
        <v>2221</v>
      </c>
      <c r="O75">
        <v>8785.0023796169698</v>
      </c>
      <c r="P75">
        <v>8562.1403915516003</v>
      </c>
      <c r="Q75">
        <v>9008.7781023671905</v>
      </c>
      <c r="R75">
        <v>2687.09737293649</v>
      </c>
      <c r="S75">
        <v>2660.4829443400199</v>
      </c>
      <c r="T75">
        <v>2715.1842178946799</v>
      </c>
      <c r="U75">
        <v>35868.398999999998</v>
      </c>
      <c r="V75">
        <v>35858</v>
      </c>
      <c r="W75">
        <v>35860</v>
      </c>
      <c r="X75">
        <v>3749.2150000000001</v>
      </c>
      <c r="Y75">
        <v>3030.4124999999999</v>
      </c>
      <c r="Z75">
        <v>4469.1750000000002</v>
      </c>
      <c r="AA75">
        <v>8377.7891214690208</v>
      </c>
      <c r="AB75">
        <v>8172.32522544105</v>
      </c>
      <c r="AC75">
        <v>8597.2646804511296</v>
      </c>
      <c r="AJ75" t="s">
        <v>228</v>
      </c>
      <c r="AK75">
        <v>-49.435552120673002</v>
      </c>
      <c r="AL75" t="s">
        <v>228</v>
      </c>
      <c r="AM75">
        <v>175427.04630153399</v>
      </c>
      <c r="AN75">
        <v>29793.819841351698</v>
      </c>
      <c r="AO75">
        <v>202202.60038837101</v>
      </c>
      <c r="AP75">
        <v>160123.81390918899</v>
      </c>
      <c r="AQ75">
        <v>282537.10922780802</v>
      </c>
    </row>
    <row r="76" spans="1:43" x14ac:dyDescent="0.2">
      <c r="A76" t="s">
        <v>60</v>
      </c>
      <c r="B76" s="10">
        <v>43939</v>
      </c>
      <c r="C76">
        <v>59903.863158835498</v>
      </c>
      <c r="D76">
        <v>59322.815109964497</v>
      </c>
      <c r="E76">
        <v>60500.170677233997</v>
      </c>
      <c r="F76">
        <v>18010.2738639366</v>
      </c>
      <c r="G76">
        <v>17916.113186575702</v>
      </c>
      <c r="H76">
        <v>18109.176925883301</v>
      </c>
      <c r="I76">
        <v>16366.437936706699</v>
      </c>
      <c r="J76">
        <v>16292.786649445499</v>
      </c>
      <c r="K76">
        <v>16442.8481264824</v>
      </c>
      <c r="L76">
        <v>2098.9929999999999</v>
      </c>
      <c r="M76">
        <v>2099</v>
      </c>
      <c r="N76">
        <v>2099</v>
      </c>
      <c r="O76">
        <v>8574.9152807887203</v>
      </c>
      <c r="P76">
        <v>8350.8778659105301</v>
      </c>
      <c r="Q76">
        <v>8804.5613131036007</v>
      </c>
      <c r="R76">
        <v>2651.5546778903599</v>
      </c>
      <c r="S76">
        <v>2623.81517631835</v>
      </c>
      <c r="T76">
        <v>2679.5571571190899</v>
      </c>
      <c r="U76">
        <v>37967.392</v>
      </c>
      <c r="V76">
        <v>37957</v>
      </c>
      <c r="W76">
        <v>37959</v>
      </c>
      <c r="X76">
        <v>3064.2235000000001</v>
      </c>
      <c r="Y76">
        <v>2384.9</v>
      </c>
      <c r="Z76">
        <v>3761.6875</v>
      </c>
      <c r="AA76">
        <v>8375.7570293567205</v>
      </c>
      <c r="AB76">
        <v>8166.6347639318901</v>
      </c>
      <c r="AC76">
        <v>8595.6007026758107</v>
      </c>
      <c r="AJ76" t="s">
        <v>228</v>
      </c>
      <c r="AK76">
        <v>-48.905427835847902</v>
      </c>
      <c r="AL76" t="s">
        <v>228</v>
      </c>
      <c r="AM76">
        <v>180936.034742413</v>
      </c>
      <c r="AN76">
        <v>28890.165116598899</v>
      </c>
      <c r="AO76">
        <v>205275.67587375801</v>
      </c>
      <c r="AP76">
        <v>169672.578333885</v>
      </c>
      <c r="AQ76">
        <v>287109.56698659901</v>
      </c>
    </row>
    <row r="77" spans="1:43" x14ac:dyDescent="0.2">
      <c r="A77" t="s">
        <v>60</v>
      </c>
      <c r="B77" s="10">
        <v>43940</v>
      </c>
      <c r="C77">
        <v>59674.792003714101</v>
      </c>
      <c r="D77">
        <v>59108.333598278499</v>
      </c>
      <c r="E77">
        <v>60252.415319748397</v>
      </c>
      <c r="F77">
        <v>18078.989671842501</v>
      </c>
      <c r="G77">
        <v>17979.726156221699</v>
      </c>
      <c r="H77">
        <v>18175.877045750902</v>
      </c>
      <c r="I77">
        <v>16417.951615512899</v>
      </c>
      <c r="J77">
        <v>16342.854966659899</v>
      </c>
      <c r="K77">
        <v>16496.5268559053</v>
      </c>
      <c r="L77">
        <v>2036</v>
      </c>
      <c r="M77">
        <v>2036</v>
      </c>
      <c r="N77">
        <v>2036</v>
      </c>
      <c r="O77">
        <v>7863.8098164119001</v>
      </c>
      <c r="P77">
        <v>7657.5375113995196</v>
      </c>
      <c r="Q77">
        <v>8088.2802214407102</v>
      </c>
      <c r="R77">
        <v>2511.3378313938401</v>
      </c>
      <c r="S77">
        <v>2484.7600799093402</v>
      </c>
      <c r="T77">
        <v>2540.6137740346999</v>
      </c>
      <c r="U77">
        <v>40003.392</v>
      </c>
      <c r="V77">
        <v>39993</v>
      </c>
      <c r="W77">
        <v>39995</v>
      </c>
      <c r="X77">
        <v>2435.9634999999998</v>
      </c>
      <c r="Y77">
        <v>1774.4124999999999</v>
      </c>
      <c r="Z77">
        <v>3156.15</v>
      </c>
      <c r="AA77">
        <v>8338.3359205503402</v>
      </c>
      <c r="AB77">
        <v>8144.6174894958003</v>
      </c>
      <c r="AC77">
        <v>8535.3593572165701</v>
      </c>
      <c r="AJ77" t="s">
        <v>228</v>
      </c>
      <c r="AK77">
        <v>-48.384287489088699</v>
      </c>
      <c r="AL77" t="s">
        <v>228</v>
      </c>
      <c r="AM77">
        <v>186922.31706090199</v>
      </c>
      <c r="AN77">
        <v>27759.4289657056</v>
      </c>
      <c r="AO77">
        <v>200293.85988728001</v>
      </c>
      <c r="AP77">
        <v>146212.367256647</v>
      </c>
      <c r="AQ77">
        <v>278622.00251574599</v>
      </c>
    </row>
    <row r="78" spans="1:43" x14ac:dyDescent="0.2">
      <c r="A78" t="s">
        <v>60</v>
      </c>
      <c r="B78" s="10">
        <v>43941</v>
      </c>
      <c r="C78">
        <v>58968.435770380303</v>
      </c>
      <c r="D78">
        <v>58411.8484611116</v>
      </c>
      <c r="E78">
        <v>59558.663046688998</v>
      </c>
      <c r="F78">
        <v>17994.842380274698</v>
      </c>
      <c r="G78">
        <v>17896.427536377501</v>
      </c>
      <c r="H78">
        <v>18098.184776519902</v>
      </c>
      <c r="I78">
        <v>16314.826003050001</v>
      </c>
      <c r="J78">
        <v>16234.602118815101</v>
      </c>
      <c r="K78">
        <v>16396.132320278601</v>
      </c>
      <c r="L78">
        <v>2090.002</v>
      </c>
      <c r="M78">
        <v>2090</v>
      </c>
      <c r="N78">
        <v>2090</v>
      </c>
      <c r="O78">
        <v>6975.3514968237396</v>
      </c>
      <c r="P78">
        <v>6768.5113837427798</v>
      </c>
      <c r="Q78">
        <v>7176.1574733592197</v>
      </c>
      <c r="R78">
        <v>2312.2318445035698</v>
      </c>
      <c r="S78">
        <v>2282.0153763733902</v>
      </c>
      <c r="T78">
        <v>2342.30576650076</v>
      </c>
      <c r="U78">
        <v>42093.394</v>
      </c>
      <c r="V78">
        <v>42083</v>
      </c>
      <c r="W78">
        <v>42085</v>
      </c>
      <c r="X78">
        <v>1955.9694999999999</v>
      </c>
      <c r="Y78">
        <v>1560.45</v>
      </c>
      <c r="Z78">
        <v>2489.15</v>
      </c>
      <c r="AA78">
        <v>8250.8989723233008</v>
      </c>
      <c r="AB78">
        <v>8056.7356221435903</v>
      </c>
      <c r="AC78">
        <v>8449.6702522851192</v>
      </c>
      <c r="AJ78" t="s">
        <v>228</v>
      </c>
      <c r="AK78">
        <v>-47.871929386254898</v>
      </c>
      <c r="AL78" t="s">
        <v>228</v>
      </c>
      <c r="AM78">
        <v>193113.34002150199</v>
      </c>
      <c r="AN78">
        <v>27373.978177848599</v>
      </c>
      <c r="AO78">
        <v>187753.37774915699</v>
      </c>
      <c r="AP78">
        <v>132704.244664734</v>
      </c>
      <c r="AQ78">
        <v>269104.50112093199</v>
      </c>
    </row>
    <row r="79" spans="1:43" x14ac:dyDescent="0.2">
      <c r="A79" t="s">
        <v>60</v>
      </c>
      <c r="B79" s="10">
        <v>43942</v>
      </c>
      <c r="C79">
        <v>57952.389202899802</v>
      </c>
      <c r="D79">
        <v>57371.2455103717</v>
      </c>
      <c r="E79">
        <v>58509.424059790603</v>
      </c>
      <c r="F79">
        <v>17746.167149704099</v>
      </c>
      <c r="G79">
        <v>17646.623094900198</v>
      </c>
      <c r="H79">
        <v>17854.893786384899</v>
      </c>
      <c r="I79">
        <v>16049.6516077205</v>
      </c>
      <c r="J79">
        <v>15968.366903235999</v>
      </c>
      <c r="K79">
        <v>16133.0424742535</v>
      </c>
      <c r="L79">
        <v>2200.9960000000001</v>
      </c>
      <c r="M79">
        <v>2201</v>
      </c>
      <c r="N79">
        <v>2201</v>
      </c>
      <c r="O79">
        <v>6592.5281897833502</v>
      </c>
      <c r="P79">
        <v>6409.5740122317502</v>
      </c>
      <c r="Q79">
        <v>6790.2138275375901</v>
      </c>
      <c r="R79">
        <v>2198.1034451600699</v>
      </c>
      <c r="S79">
        <v>2169.5175889325001</v>
      </c>
      <c r="T79">
        <v>2228.6175266089899</v>
      </c>
      <c r="U79">
        <v>44294.39</v>
      </c>
      <c r="V79">
        <v>44284</v>
      </c>
      <c r="W79">
        <v>44286</v>
      </c>
      <c r="X79">
        <v>1650.914</v>
      </c>
      <c r="Y79">
        <v>1388.9875</v>
      </c>
      <c r="Z79">
        <v>2061.5374999999999</v>
      </c>
      <c r="AA79">
        <v>8055.9221134703703</v>
      </c>
      <c r="AB79">
        <v>7860.8626367389097</v>
      </c>
      <c r="AC79">
        <v>8259.2117758857894</v>
      </c>
      <c r="AJ79" t="s">
        <v>228</v>
      </c>
      <c r="AK79">
        <v>-47.360656199492702</v>
      </c>
      <c r="AL79" t="s">
        <v>228</v>
      </c>
      <c r="AM79">
        <v>199303.728565367</v>
      </c>
      <c r="AN79">
        <v>28165.8547364591</v>
      </c>
      <c r="AO79">
        <v>172809.29166167899</v>
      </c>
      <c r="AP79">
        <v>131686.61634074</v>
      </c>
      <c r="AQ79">
        <v>249631.49828536899</v>
      </c>
    </row>
    <row r="80" spans="1:43" x14ac:dyDescent="0.2">
      <c r="A80" t="s">
        <v>60</v>
      </c>
      <c r="B80" s="10">
        <v>43943</v>
      </c>
      <c r="C80">
        <v>57029.189557599399</v>
      </c>
      <c r="D80">
        <v>56464.274962520598</v>
      </c>
      <c r="E80">
        <v>57570.831500690299</v>
      </c>
      <c r="F80">
        <v>17439.938378046099</v>
      </c>
      <c r="G80">
        <v>17338.1756533306</v>
      </c>
      <c r="H80">
        <v>17547.535786379802</v>
      </c>
      <c r="I80">
        <v>15734.8891454487</v>
      </c>
      <c r="J80">
        <v>15652.056977600299</v>
      </c>
      <c r="K80">
        <v>15821.4712056892</v>
      </c>
      <c r="L80">
        <v>2292.998</v>
      </c>
      <c r="M80">
        <v>2293</v>
      </c>
      <c r="N80">
        <v>2293</v>
      </c>
      <c r="O80">
        <v>6985.8924207774198</v>
      </c>
      <c r="P80">
        <v>6780.6118348902501</v>
      </c>
      <c r="Q80">
        <v>7183.3485724185102</v>
      </c>
      <c r="R80">
        <v>2236.3573860124998</v>
      </c>
      <c r="S80">
        <v>2209.4353527954199</v>
      </c>
      <c r="T80">
        <v>2262.8151283984298</v>
      </c>
      <c r="U80">
        <v>46587.387999999999</v>
      </c>
      <c r="V80">
        <v>46577</v>
      </c>
      <c r="W80">
        <v>46579</v>
      </c>
      <c r="X80">
        <v>1444.0454999999999</v>
      </c>
      <c r="Y80">
        <v>1293.45</v>
      </c>
      <c r="Z80">
        <v>1782.1125</v>
      </c>
      <c r="AA80">
        <v>7797.6582957444498</v>
      </c>
      <c r="AB80">
        <v>7596.8698787409703</v>
      </c>
      <c r="AC80">
        <v>7999.9958698830396</v>
      </c>
      <c r="AJ80" t="s">
        <v>228</v>
      </c>
      <c r="AK80">
        <v>-46.838719440984903</v>
      </c>
      <c r="AL80" t="s">
        <v>228</v>
      </c>
      <c r="AM80">
        <v>205399.37303035299</v>
      </c>
      <c r="AN80">
        <v>30017.4442823151</v>
      </c>
      <c r="AO80">
        <v>162423.88352848199</v>
      </c>
      <c r="AP80">
        <v>131071.866405005</v>
      </c>
      <c r="AQ80">
        <v>225365.28049886</v>
      </c>
    </row>
    <row r="81" spans="1:43" x14ac:dyDescent="0.2">
      <c r="A81" t="s">
        <v>60</v>
      </c>
      <c r="B81" s="10">
        <v>43944</v>
      </c>
      <c r="C81">
        <v>56488.712928552202</v>
      </c>
      <c r="D81">
        <v>55948.494697882503</v>
      </c>
      <c r="E81">
        <v>57039.507771082099</v>
      </c>
      <c r="F81">
        <v>17191.130760269101</v>
      </c>
      <c r="G81">
        <v>17089.294085345799</v>
      </c>
      <c r="H81">
        <v>17298.3375456293</v>
      </c>
      <c r="I81">
        <v>15491.143388603199</v>
      </c>
      <c r="J81">
        <v>15411.656081610299</v>
      </c>
      <c r="K81">
        <v>15574.4906084305</v>
      </c>
      <c r="L81">
        <v>2239.9989999999998</v>
      </c>
      <c r="M81">
        <v>2240</v>
      </c>
      <c r="N81">
        <v>2240</v>
      </c>
      <c r="O81">
        <v>7850.2246725076202</v>
      </c>
      <c r="P81">
        <v>7658.9342716849496</v>
      </c>
      <c r="Q81">
        <v>8065.7840547784299</v>
      </c>
      <c r="R81">
        <v>2381.5929135629499</v>
      </c>
      <c r="S81">
        <v>2354.8945530968599</v>
      </c>
      <c r="T81">
        <v>2407.7925350934802</v>
      </c>
      <c r="U81">
        <v>48827.387000000002</v>
      </c>
      <c r="V81">
        <v>48817</v>
      </c>
      <c r="W81">
        <v>48819</v>
      </c>
      <c r="X81">
        <v>1302.4324999999999</v>
      </c>
      <c r="Y81">
        <v>1155.4875</v>
      </c>
      <c r="Z81">
        <v>1653.0875000000001</v>
      </c>
      <c r="AA81">
        <v>7517.3187217342502</v>
      </c>
      <c r="AB81">
        <v>7319.0622033023701</v>
      </c>
      <c r="AC81">
        <v>7718.2074786230296</v>
      </c>
      <c r="AJ81" t="s">
        <v>228</v>
      </c>
      <c r="AK81">
        <v>-46.292976401355098</v>
      </c>
      <c r="AL81" t="s">
        <v>228</v>
      </c>
      <c r="AM81">
        <v>211416.08312427599</v>
      </c>
      <c r="AN81">
        <v>31889.275103714299</v>
      </c>
      <c r="AO81">
        <v>160067.01037780399</v>
      </c>
      <c r="AP81">
        <v>131781.37157043201</v>
      </c>
      <c r="AQ81">
        <v>222637.93117591401</v>
      </c>
    </row>
    <row r="82" spans="1:43" x14ac:dyDescent="0.2">
      <c r="A82" t="s">
        <v>60</v>
      </c>
      <c r="B82" s="10">
        <v>43945</v>
      </c>
      <c r="C82">
        <v>56280.814276858502</v>
      </c>
      <c r="D82">
        <v>55745.497773762501</v>
      </c>
      <c r="E82">
        <v>56847.594155157203</v>
      </c>
      <c r="F82">
        <v>17074.315886725399</v>
      </c>
      <c r="G82">
        <v>16976.186152857099</v>
      </c>
      <c r="H82">
        <v>17172.5863204001</v>
      </c>
      <c r="I82">
        <v>15391.144100451</v>
      </c>
      <c r="J82">
        <v>15311.7400404574</v>
      </c>
      <c r="K82">
        <v>15472.5084289851</v>
      </c>
      <c r="L82">
        <v>2065.0079999999998</v>
      </c>
      <c r="M82">
        <v>2065</v>
      </c>
      <c r="N82">
        <v>2065</v>
      </c>
      <c r="O82">
        <v>8412.2430194910594</v>
      </c>
      <c r="P82">
        <v>8194.6324967420605</v>
      </c>
      <c r="Q82">
        <v>8627.3975630517398</v>
      </c>
      <c r="R82">
        <v>2484.71238069422</v>
      </c>
      <c r="S82">
        <v>2460.5981793293799</v>
      </c>
      <c r="T82">
        <v>2511.0906581457102</v>
      </c>
      <c r="U82">
        <v>50892.394999999997</v>
      </c>
      <c r="V82">
        <v>50882</v>
      </c>
      <c r="W82">
        <v>50884</v>
      </c>
      <c r="X82">
        <v>1332.742</v>
      </c>
      <c r="Y82">
        <v>1021.9875</v>
      </c>
      <c r="Z82">
        <v>1754.625</v>
      </c>
      <c r="AA82">
        <v>7262.34346620822</v>
      </c>
      <c r="AB82">
        <v>7066.18246474028</v>
      </c>
      <c r="AC82">
        <v>7464.2422729618202</v>
      </c>
      <c r="AJ82" t="s">
        <v>228</v>
      </c>
      <c r="AK82">
        <v>-45.713171290386001</v>
      </c>
      <c r="AL82" t="s">
        <v>228</v>
      </c>
      <c r="AM82">
        <v>217429.57803424101</v>
      </c>
      <c r="AN82">
        <v>32509.521976862001</v>
      </c>
      <c r="AO82">
        <v>163912.55477935</v>
      </c>
      <c r="AP82">
        <v>132074.303948627</v>
      </c>
      <c r="AQ82">
        <v>232915.221958145</v>
      </c>
    </row>
    <row r="83" spans="1:43" x14ac:dyDescent="0.2">
      <c r="A83" t="s">
        <v>60</v>
      </c>
      <c r="B83" s="10">
        <v>43946</v>
      </c>
      <c r="C83">
        <v>56206.814788995202</v>
      </c>
      <c r="D83">
        <v>55645.244535145997</v>
      </c>
      <c r="E83">
        <v>56776.464512474602</v>
      </c>
      <c r="F83">
        <v>17062.300069966401</v>
      </c>
      <c r="G83">
        <v>16970.638238253301</v>
      </c>
      <c r="H83">
        <v>17163.4946218847</v>
      </c>
      <c r="I83">
        <v>15399.0046146606</v>
      </c>
      <c r="J83">
        <v>15319.128824727301</v>
      </c>
      <c r="K83">
        <v>15482.0477461848</v>
      </c>
      <c r="L83">
        <v>1839.991</v>
      </c>
      <c r="M83">
        <v>1840</v>
      </c>
      <c r="N83">
        <v>1840</v>
      </c>
      <c r="O83">
        <v>8222.5940234959508</v>
      </c>
      <c r="P83">
        <v>8005.1891958507003</v>
      </c>
      <c r="Q83">
        <v>8447.0549308236095</v>
      </c>
      <c r="R83">
        <v>2458.04431538471</v>
      </c>
      <c r="S83">
        <v>2432.4632897054398</v>
      </c>
      <c r="T83">
        <v>2484.9689603758202</v>
      </c>
      <c r="U83">
        <v>52732.385999999999</v>
      </c>
      <c r="V83">
        <v>52722</v>
      </c>
      <c r="W83">
        <v>52724</v>
      </c>
      <c r="X83">
        <v>1530.54</v>
      </c>
      <c r="Y83">
        <v>1146.625</v>
      </c>
      <c r="Z83">
        <v>1937.0374999999999</v>
      </c>
      <c r="AA83">
        <v>7042.6323821628903</v>
      </c>
      <c r="AB83">
        <v>6848.78455592105</v>
      </c>
      <c r="AC83">
        <v>7272.98198308271</v>
      </c>
      <c r="AJ83" t="s">
        <v>228</v>
      </c>
      <c r="AK83">
        <v>-45.095659609793501</v>
      </c>
      <c r="AL83" t="s">
        <v>228</v>
      </c>
      <c r="AM83">
        <v>223506.074540806</v>
      </c>
      <c r="AN83">
        <v>31231.242095752001</v>
      </c>
      <c r="AO83">
        <v>168258.36003614799</v>
      </c>
      <c r="AP83">
        <v>134879.84563829601</v>
      </c>
      <c r="AQ83">
        <v>237169.885076431</v>
      </c>
    </row>
    <row r="84" spans="1:43" x14ac:dyDescent="0.2">
      <c r="A84" t="s">
        <v>60</v>
      </c>
      <c r="B84" s="10">
        <v>43947</v>
      </c>
      <c r="C84">
        <v>55989.886163413699</v>
      </c>
      <c r="D84">
        <v>55450.745762891602</v>
      </c>
      <c r="E84">
        <v>56568.741441122802</v>
      </c>
      <c r="F84">
        <v>17070.355072906899</v>
      </c>
      <c r="G84">
        <v>16976.113768431998</v>
      </c>
      <c r="H84">
        <v>17172.568747327899</v>
      </c>
      <c r="I84">
        <v>15421.161795780699</v>
      </c>
      <c r="J84">
        <v>15344.077251659301</v>
      </c>
      <c r="K84">
        <v>15504.109244846501</v>
      </c>
      <c r="L84">
        <v>1737.9960000000001</v>
      </c>
      <c r="M84">
        <v>1738</v>
      </c>
      <c r="N84">
        <v>1738</v>
      </c>
      <c r="O84">
        <v>7347.0949624884697</v>
      </c>
      <c r="P84">
        <v>7143.9017697012096</v>
      </c>
      <c r="Q84">
        <v>7556.3886768899501</v>
      </c>
      <c r="R84">
        <v>2292.8550304139299</v>
      </c>
      <c r="S84">
        <v>2265.8671224386399</v>
      </c>
      <c r="T84">
        <v>2323.26771526117</v>
      </c>
      <c r="U84">
        <v>54470.381999999998</v>
      </c>
      <c r="V84">
        <v>54460</v>
      </c>
      <c r="W84">
        <v>54462</v>
      </c>
      <c r="X84">
        <v>1739.89</v>
      </c>
      <c r="Y84">
        <v>1335.4749999999999</v>
      </c>
      <c r="Z84">
        <v>2152.5124999999998</v>
      </c>
      <c r="AA84">
        <v>6945.8880908945202</v>
      </c>
      <c r="AB84">
        <v>6730.3700292397698</v>
      </c>
      <c r="AC84">
        <v>7182.3745822890596</v>
      </c>
      <c r="AJ84" t="s">
        <v>228</v>
      </c>
      <c r="AK84">
        <v>-44.442339493477299</v>
      </c>
      <c r="AL84" t="s">
        <v>228</v>
      </c>
      <c r="AM84">
        <v>229655.84104342401</v>
      </c>
      <c r="AN84">
        <v>28718.5439010749</v>
      </c>
      <c r="AO84">
        <v>167795.06862084</v>
      </c>
      <c r="AP84">
        <v>130861.78737768299</v>
      </c>
      <c r="AQ84">
        <v>235745.41834221501</v>
      </c>
    </row>
    <row r="85" spans="1:43" x14ac:dyDescent="0.2">
      <c r="A85" t="s">
        <v>60</v>
      </c>
      <c r="B85" s="10">
        <v>43948</v>
      </c>
      <c r="C85">
        <v>55597.000240895199</v>
      </c>
      <c r="D85">
        <v>55072.993064813098</v>
      </c>
      <c r="E85">
        <v>56130.746112112902</v>
      </c>
      <c r="F85">
        <v>16998.367196147199</v>
      </c>
      <c r="G85">
        <v>16897.003777433201</v>
      </c>
      <c r="H85">
        <v>17100.883509956799</v>
      </c>
      <c r="I85">
        <v>15353.6517242468</v>
      </c>
      <c r="J85">
        <v>15273.3832622884</v>
      </c>
      <c r="K85">
        <v>15436.413318323601</v>
      </c>
      <c r="L85">
        <v>1819.998</v>
      </c>
      <c r="M85">
        <v>1820</v>
      </c>
      <c r="N85">
        <v>1820</v>
      </c>
      <c r="O85">
        <v>6453.2781920821699</v>
      </c>
      <c r="P85">
        <v>6265.8848245324098</v>
      </c>
      <c r="Q85">
        <v>6634.5552616741697</v>
      </c>
      <c r="R85">
        <v>2120.01694568228</v>
      </c>
      <c r="S85">
        <v>2089.9112007512199</v>
      </c>
      <c r="T85">
        <v>2150.6581828983299</v>
      </c>
      <c r="U85">
        <v>56290.38</v>
      </c>
      <c r="V85">
        <v>56280</v>
      </c>
      <c r="W85">
        <v>56282</v>
      </c>
      <c r="X85">
        <v>1842.1465000000001</v>
      </c>
      <c r="Y85">
        <v>1443.9</v>
      </c>
      <c r="Z85">
        <v>2250.0500000000002</v>
      </c>
      <c r="AA85">
        <v>6794.5575794705501</v>
      </c>
      <c r="AB85">
        <v>6584.8126805985603</v>
      </c>
      <c r="AC85">
        <v>7022.9702862855702</v>
      </c>
      <c r="AJ85" t="s">
        <v>228</v>
      </c>
      <c r="AK85">
        <v>-43.758495570406197</v>
      </c>
      <c r="AL85" t="s">
        <v>228</v>
      </c>
      <c r="AM85">
        <v>235834.47208058901</v>
      </c>
      <c r="AN85">
        <v>26706.5519758849</v>
      </c>
      <c r="AO85">
        <v>161038.28205394599</v>
      </c>
      <c r="AP85">
        <v>117073.429472301</v>
      </c>
      <c r="AQ85">
        <v>228215.98226665601</v>
      </c>
    </row>
    <row r="86" spans="1:43" x14ac:dyDescent="0.2">
      <c r="A86" t="s">
        <v>60</v>
      </c>
      <c r="B86" s="10">
        <v>43949</v>
      </c>
      <c r="C86">
        <v>55024.102815405</v>
      </c>
      <c r="D86">
        <v>54462.709921987698</v>
      </c>
      <c r="E86">
        <v>55585.213575484202</v>
      </c>
      <c r="F86">
        <v>16778.180814697</v>
      </c>
      <c r="G86">
        <v>16678.7029452196</v>
      </c>
      <c r="H86">
        <v>16881.5896431619</v>
      </c>
      <c r="I86">
        <v>15133.835820561701</v>
      </c>
      <c r="J86">
        <v>15053.802197983499</v>
      </c>
      <c r="K86">
        <v>15217.4373543741</v>
      </c>
      <c r="L86">
        <v>2016.998</v>
      </c>
      <c r="M86">
        <v>2017</v>
      </c>
      <c r="N86">
        <v>2017</v>
      </c>
      <c r="O86">
        <v>6116.4506378369597</v>
      </c>
      <c r="P86">
        <v>5935.9917509164598</v>
      </c>
      <c r="Q86">
        <v>6308.1234454856503</v>
      </c>
      <c r="R86">
        <v>2035.0398589214101</v>
      </c>
      <c r="S86">
        <v>2005.8341401155601</v>
      </c>
      <c r="T86">
        <v>2066.6674495167499</v>
      </c>
      <c r="U86">
        <v>58307.377999999997</v>
      </c>
      <c r="V86">
        <v>58297</v>
      </c>
      <c r="W86">
        <v>58299</v>
      </c>
      <c r="X86">
        <v>1804.0795000000001</v>
      </c>
      <c r="Y86">
        <v>1411.8875</v>
      </c>
      <c r="Z86">
        <v>2213.6750000000002</v>
      </c>
      <c r="AA86">
        <v>6560.1532733034101</v>
      </c>
      <c r="AB86">
        <v>6345.1563309716603</v>
      </c>
      <c r="AC86">
        <v>6784.6362201459497</v>
      </c>
      <c r="AJ86" t="s">
        <v>228</v>
      </c>
      <c r="AK86">
        <v>-43.054775685888899</v>
      </c>
      <c r="AL86" t="s">
        <v>228</v>
      </c>
      <c r="AM86">
        <v>241983.493904954</v>
      </c>
      <c r="AN86">
        <v>26340.685410031401</v>
      </c>
      <c r="AO86">
        <v>151077.350697182</v>
      </c>
      <c r="AP86">
        <v>115459.76815382599</v>
      </c>
      <c r="AQ86">
        <v>216109.47473019201</v>
      </c>
    </row>
    <row r="87" spans="1:43" x14ac:dyDescent="0.2">
      <c r="A87" t="s">
        <v>60</v>
      </c>
      <c r="B87" s="10">
        <v>43950</v>
      </c>
      <c r="C87">
        <v>54400.635741334401</v>
      </c>
      <c r="D87">
        <v>53842.2839064375</v>
      </c>
      <c r="E87">
        <v>54934.002191984102</v>
      </c>
      <c r="F87">
        <v>16460.124007269402</v>
      </c>
      <c r="G87">
        <v>16362.1787909052</v>
      </c>
      <c r="H87">
        <v>16563.306093617099</v>
      </c>
      <c r="I87">
        <v>14821.057605050501</v>
      </c>
      <c r="J87">
        <v>14738.0455263639</v>
      </c>
      <c r="K87">
        <v>14905.6554392994</v>
      </c>
      <c r="L87">
        <v>2138.002</v>
      </c>
      <c r="M87">
        <v>2138</v>
      </c>
      <c r="N87">
        <v>2138</v>
      </c>
      <c r="O87">
        <v>6587.4291634657402</v>
      </c>
      <c r="P87">
        <v>6390.9025035592904</v>
      </c>
      <c r="Q87">
        <v>6772.7943447076896</v>
      </c>
      <c r="R87">
        <v>2104.1680047131199</v>
      </c>
      <c r="S87">
        <v>2074.7493428104999</v>
      </c>
      <c r="T87">
        <v>2133.4601879602601</v>
      </c>
      <c r="U87">
        <v>60445.38</v>
      </c>
      <c r="V87">
        <v>60435</v>
      </c>
      <c r="W87">
        <v>60437</v>
      </c>
      <c r="X87">
        <v>1619.6575</v>
      </c>
      <c r="Y87">
        <v>1224.8499999999999</v>
      </c>
      <c r="Z87">
        <v>2032.075</v>
      </c>
      <c r="AA87">
        <v>6266.7703949099796</v>
      </c>
      <c r="AB87">
        <v>6054.6239845938399</v>
      </c>
      <c r="AC87">
        <v>6492.2526380289</v>
      </c>
      <c r="AJ87" t="s">
        <v>228</v>
      </c>
      <c r="AK87">
        <v>-42.348166776102502</v>
      </c>
      <c r="AL87" t="s">
        <v>228</v>
      </c>
      <c r="AM87">
        <v>248077.175869817</v>
      </c>
      <c r="AN87">
        <v>27537.645516648099</v>
      </c>
      <c r="AO87">
        <v>142637.04430587299</v>
      </c>
      <c r="AP87">
        <v>114960.509887037</v>
      </c>
      <c r="AQ87">
        <v>198684.05225735501</v>
      </c>
    </row>
    <row r="88" spans="1:43" x14ac:dyDescent="0.2">
      <c r="A88" t="s">
        <v>60</v>
      </c>
      <c r="B88" s="10">
        <v>43951</v>
      </c>
      <c r="C88">
        <v>53799.796087766197</v>
      </c>
      <c r="D88">
        <v>53245.267739086303</v>
      </c>
      <c r="E88">
        <v>54336.308357534603</v>
      </c>
      <c r="F88">
        <v>16166.642683653199</v>
      </c>
      <c r="G88">
        <v>16065.4568222947</v>
      </c>
      <c r="H88">
        <v>16273.984523501</v>
      </c>
      <c r="I88">
        <v>14543.6980089634</v>
      </c>
      <c r="J88">
        <v>14465.661925771499</v>
      </c>
      <c r="K88">
        <v>14630.582799822099</v>
      </c>
      <c r="L88">
        <v>2080.9960000000001</v>
      </c>
      <c r="M88">
        <v>2081</v>
      </c>
      <c r="N88">
        <v>2081</v>
      </c>
      <c r="O88">
        <v>7378.3400159989997</v>
      </c>
      <c r="P88">
        <v>7177.9125135685199</v>
      </c>
      <c r="Q88">
        <v>7578.3502070607401</v>
      </c>
      <c r="R88">
        <v>2238.6200493202</v>
      </c>
      <c r="S88">
        <v>2213.6278266284598</v>
      </c>
      <c r="T88">
        <v>2263.9128348416698</v>
      </c>
      <c r="U88">
        <v>62526.375999999997</v>
      </c>
      <c r="V88">
        <v>62516</v>
      </c>
      <c r="W88">
        <v>62518</v>
      </c>
      <c r="X88">
        <v>1325.2249999999999</v>
      </c>
      <c r="Y88">
        <v>941.36249999999995</v>
      </c>
      <c r="Z88">
        <v>1753.1</v>
      </c>
      <c r="AA88">
        <v>5988.1460100124896</v>
      </c>
      <c r="AB88">
        <v>5778.2184137426902</v>
      </c>
      <c r="AC88">
        <v>6212.2717502088499</v>
      </c>
      <c r="AJ88" t="s">
        <v>228</v>
      </c>
      <c r="AK88">
        <v>-41.660537753617199</v>
      </c>
      <c r="AL88" t="s">
        <v>228</v>
      </c>
      <c r="AM88">
        <v>254140.960035695</v>
      </c>
      <c r="AN88">
        <v>29025.446729786599</v>
      </c>
      <c r="AO88">
        <v>138931.271728641</v>
      </c>
      <c r="AP88">
        <v>115287.323092035</v>
      </c>
      <c r="AQ88">
        <v>193608.401253677</v>
      </c>
    </row>
    <row r="89" spans="1:43" x14ac:dyDescent="0.2">
      <c r="A89" t="s">
        <v>60</v>
      </c>
      <c r="B89" s="10">
        <v>43952</v>
      </c>
      <c r="C89">
        <v>53346.227648596701</v>
      </c>
      <c r="D89">
        <v>52790.564288880603</v>
      </c>
      <c r="E89">
        <v>53892.255263800202</v>
      </c>
      <c r="F89">
        <v>16007.653251841901</v>
      </c>
      <c r="G89">
        <v>15910.2964661347</v>
      </c>
      <c r="H89">
        <v>16114.7197873679</v>
      </c>
      <c r="I89">
        <v>14410.404627845401</v>
      </c>
      <c r="J89">
        <v>14330.6057489294</v>
      </c>
      <c r="K89">
        <v>14496.636846723501</v>
      </c>
      <c r="L89">
        <v>1855.9970000000001</v>
      </c>
      <c r="M89">
        <v>1856</v>
      </c>
      <c r="N89">
        <v>1856</v>
      </c>
      <c r="O89">
        <v>7874.6564570812398</v>
      </c>
      <c r="P89">
        <v>7667.9681988967995</v>
      </c>
      <c r="Q89">
        <v>8092.4309134355499</v>
      </c>
      <c r="R89">
        <v>2333.5622460790901</v>
      </c>
      <c r="S89">
        <v>2308.3464388429102</v>
      </c>
      <c r="T89">
        <v>2357.7570923082799</v>
      </c>
      <c r="U89">
        <v>64382.373</v>
      </c>
      <c r="V89">
        <v>64372</v>
      </c>
      <c r="W89">
        <v>64374</v>
      </c>
      <c r="X89">
        <v>936.11599999999999</v>
      </c>
      <c r="Y89">
        <v>685.48749999999995</v>
      </c>
      <c r="Z89">
        <v>1338.0374999999999</v>
      </c>
      <c r="AA89">
        <v>5792.00946684878</v>
      </c>
      <c r="AB89">
        <v>5584.5474780701797</v>
      </c>
      <c r="AC89">
        <v>6007.2769172932303</v>
      </c>
      <c r="AJ89" t="s">
        <v>228</v>
      </c>
      <c r="AK89">
        <v>-41.0160874386413</v>
      </c>
      <c r="AL89" t="s">
        <v>228</v>
      </c>
      <c r="AM89">
        <v>260230.614891545</v>
      </c>
      <c r="AN89">
        <v>29436.836138500799</v>
      </c>
      <c r="AO89">
        <v>140011.730646963</v>
      </c>
      <c r="AP89">
        <v>115896.36488182499</v>
      </c>
      <c r="AQ89">
        <v>201740.59637271499</v>
      </c>
    </row>
    <row r="90" spans="1:43" x14ac:dyDescent="0.2">
      <c r="A90" t="s">
        <v>60</v>
      </c>
      <c r="B90" s="10">
        <v>43953</v>
      </c>
      <c r="C90">
        <v>52969.942422628301</v>
      </c>
      <c r="D90">
        <v>52426.1897972183</v>
      </c>
      <c r="E90">
        <v>53505.198638285998</v>
      </c>
      <c r="F90">
        <v>15986.673132940699</v>
      </c>
      <c r="G90">
        <v>15890.574645148999</v>
      </c>
      <c r="H90">
        <v>16091.904727505</v>
      </c>
      <c r="I90">
        <v>14416.064763665199</v>
      </c>
      <c r="J90">
        <v>14335.9701441752</v>
      </c>
      <c r="K90">
        <v>14499.877540032199</v>
      </c>
      <c r="L90">
        <v>1638.9960000000001</v>
      </c>
      <c r="M90">
        <v>1639</v>
      </c>
      <c r="N90">
        <v>1639</v>
      </c>
      <c r="O90">
        <v>7580.4961789777299</v>
      </c>
      <c r="P90">
        <v>7380.7885050052701</v>
      </c>
      <c r="Q90">
        <v>7797.0659338615696</v>
      </c>
      <c r="R90">
        <v>2281.3467124926501</v>
      </c>
      <c r="S90">
        <v>2255.87248366722</v>
      </c>
      <c r="T90">
        <v>2308.69620613896</v>
      </c>
      <c r="U90">
        <v>66021.369000000006</v>
      </c>
      <c r="V90">
        <v>66011</v>
      </c>
      <c r="W90">
        <v>66013</v>
      </c>
      <c r="X90">
        <v>800.76149999999996</v>
      </c>
      <c r="Y90">
        <v>663.97500000000002</v>
      </c>
      <c r="Z90">
        <v>935.57500000000005</v>
      </c>
      <c r="AA90">
        <v>5687.7115191820503</v>
      </c>
      <c r="AB90">
        <v>5482.94225895621</v>
      </c>
      <c r="AC90">
        <v>5897.12130482456</v>
      </c>
      <c r="AJ90" t="s">
        <v>228</v>
      </c>
      <c r="AK90">
        <v>-40.438095580907898</v>
      </c>
      <c r="AL90" t="s">
        <v>228</v>
      </c>
      <c r="AM90">
        <v>266392.41714849498</v>
      </c>
      <c r="AN90">
        <v>28429.308022478799</v>
      </c>
      <c r="AO90">
        <v>144001.40177936701</v>
      </c>
      <c r="AP90">
        <v>117064.03352382399</v>
      </c>
      <c r="AQ90">
        <v>209781.69105621401</v>
      </c>
    </row>
    <row r="91" spans="1:43" x14ac:dyDescent="0.2">
      <c r="A91" t="s">
        <v>60</v>
      </c>
      <c r="B91" s="10">
        <v>43954</v>
      </c>
      <c r="C91">
        <v>52543.378672480503</v>
      </c>
      <c r="D91">
        <v>52027.221462545102</v>
      </c>
      <c r="E91">
        <v>53098.555011906399</v>
      </c>
      <c r="F91">
        <v>15979.726123504201</v>
      </c>
      <c r="G91">
        <v>15885.463781046499</v>
      </c>
      <c r="H91">
        <v>16082.9339557938</v>
      </c>
      <c r="I91">
        <v>14428.7670458389</v>
      </c>
      <c r="J91">
        <v>14350.2024666906</v>
      </c>
      <c r="K91">
        <v>14513.476490121</v>
      </c>
      <c r="L91">
        <v>1558.998</v>
      </c>
      <c r="M91">
        <v>1559</v>
      </c>
      <c r="N91">
        <v>1559</v>
      </c>
      <c r="O91">
        <v>6681.5920197682399</v>
      </c>
      <c r="P91">
        <v>6490.2880777071396</v>
      </c>
      <c r="Q91">
        <v>6867.7881841942299</v>
      </c>
      <c r="R91">
        <v>2104.2898350670398</v>
      </c>
      <c r="S91">
        <v>2077.7426973202</v>
      </c>
      <c r="T91">
        <v>2132.7813317773098</v>
      </c>
      <c r="U91">
        <v>67580.366999999998</v>
      </c>
      <c r="V91">
        <v>67570</v>
      </c>
      <c r="W91">
        <v>67572</v>
      </c>
      <c r="X91">
        <v>764.63099999999997</v>
      </c>
      <c r="Y91">
        <v>628.48749999999995</v>
      </c>
      <c r="Z91">
        <v>904.5</v>
      </c>
      <c r="AA91">
        <v>5589.2012458529898</v>
      </c>
      <c r="AB91">
        <v>5383.4361326109401</v>
      </c>
      <c r="AC91">
        <v>5798.03256578947</v>
      </c>
      <c r="AJ91" t="s">
        <v>228</v>
      </c>
      <c r="AK91">
        <v>-39.943780406067603</v>
      </c>
      <c r="AL91" t="s">
        <v>228</v>
      </c>
      <c r="AM91">
        <v>272636.42808998801</v>
      </c>
      <c r="AN91">
        <v>26521.963461965999</v>
      </c>
      <c r="AO91">
        <v>148065.04231297399</v>
      </c>
      <c r="AP91">
        <v>125811.315810047</v>
      </c>
      <c r="AQ91">
        <v>209279.52085805801</v>
      </c>
    </row>
    <row r="92" spans="1:43" x14ac:dyDescent="0.2">
      <c r="A92" t="s">
        <v>60</v>
      </c>
      <c r="B92" s="10">
        <v>43955</v>
      </c>
      <c r="C92">
        <v>51794.718510869599</v>
      </c>
      <c r="D92">
        <v>51280.175658759501</v>
      </c>
      <c r="E92">
        <v>52330.235937204197</v>
      </c>
      <c r="F92">
        <v>15844.037429522399</v>
      </c>
      <c r="G92">
        <v>15748.908407602699</v>
      </c>
      <c r="H92">
        <v>15949.146893168499</v>
      </c>
      <c r="I92">
        <v>14300.6394902582</v>
      </c>
      <c r="J92">
        <v>14220.6245502771</v>
      </c>
      <c r="K92">
        <v>14381.9666238133</v>
      </c>
      <c r="L92">
        <v>1677.0029999999999</v>
      </c>
      <c r="M92">
        <v>1677</v>
      </c>
      <c r="N92">
        <v>1677</v>
      </c>
      <c r="O92">
        <v>5648.09635408755</v>
      </c>
      <c r="P92">
        <v>5475.4326296355903</v>
      </c>
      <c r="Q92">
        <v>5833.9384585544703</v>
      </c>
      <c r="R92">
        <v>1883.41675117827</v>
      </c>
      <c r="S92">
        <v>1856.8435090022799</v>
      </c>
      <c r="T92">
        <v>1914.4697166476201</v>
      </c>
      <c r="U92">
        <v>69257.37</v>
      </c>
      <c r="V92">
        <v>69247</v>
      </c>
      <c r="W92">
        <v>69249</v>
      </c>
      <c r="X92">
        <v>696.2405</v>
      </c>
      <c r="Y92">
        <v>564.98749999999995</v>
      </c>
      <c r="Z92">
        <v>837.01250000000005</v>
      </c>
      <c r="AA92">
        <v>5413.3154240859503</v>
      </c>
      <c r="AB92">
        <v>5208.1212422600602</v>
      </c>
      <c r="AC92">
        <v>5616.9785726264199</v>
      </c>
      <c r="AJ92" t="s">
        <v>228</v>
      </c>
      <c r="AK92">
        <v>-39.538236954117103</v>
      </c>
      <c r="AL92" t="s">
        <v>228</v>
      </c>
      <c r="AM92">
        <v>278939.76244007697</v>
      </c>
      <c r="AN92">
        <v>25131.976098602401</v>
      </c>
      <c r="AO92">
        <v>148013.78893786101</v>
      </c>
      <c r="AP92">
        <v>123682.97064576</v>
      </c>
      <c r="AQ92">
        <v>208624.83223527399</v>
      </c>
    </row>
    <row r="93" spans="1:43" x14ac:dyDescent="0.2">
      <c r="A93" t="s">
        <v>60</v>
      </c>
      <c r="B93" s="10">
        <v>43956</v>
      </c>
      <c r="C93">
        <v>50587.760284595803</v>
      </c>
      <c r="D93">
        <v>50055.138858354898</v>
      </c>
      <c r="E93">
        <v>51109.189516596998</v>
      </c>
      <c r="F93">
        <v>15479.740389521199</v>
      </c>
      <c r="G93">
        <v>15380.5545637057</v>
      </c>
      <c r="H93">
        <v>15579.268647123399</v>
      </c>
      <c r="I93">
        <v>13936.148601716301</v>
      </c>
      <c r="J93">
        <v>13855.9300680204</v>
      </c>
      <c r="K93">
        <v>14017.526771439299</v>
      </c>
      <c r="L93">
        <v>1867.9970000000001</v>
      </c>
      <c r="M93">
        <v>1868</v>
      </c>
      <c r="N93">
        <v>1868</v>
      </c>
      <c r="O93">
        <v>5091.4898433744102</v>
      </c>
      <c r="P93">
        <v>4926.2139842229099</v>
      </c>
      <c r="Q93">
        <v>5263.39444514968</v>
      </c>
      <c r="R93">
        <v>1729.0653460112901</v>
      </c>
      <c r="S93">
        <v>1702.3055835095199</v>
      </c>
      <c r="T93">
        <v>1756.2180031226101</v>
      </c>
      <c r="U93">
        <v>71125.366999999998</v>
      </c>
      <c r="V93">
        <v>71115</v>
      </c>
      <c r="W93">
        <v>71117</v>
      </c>
      <c r="X93">
        <v>591.58349999999996</v>
      </c>
      <c r="Y93">
        <v>466.5</v>
      </c>
      <c r="Z93">
        <v>722.51250000000005</v>
      </c>
      <c r="AA93">
        <v>5101.1257753535401</v>
      </c>
      <c r="AB93">
        <v>4897.20351790936</v>
      </c>
      <c r="AC93">
        <v>5311.2788980263203</v>
      </c>
      <c r="AJ93" t="s">
        <v>228</v>
      </c>
      <c r="AK93">
        <v>-39.2143695215373</v>
      </c>
      <c r="AL93" t="s">
        <v>228</v>
      </c>
      <c r="AM93">
        <v>285273.26802550798</v>
      </c>
      <c r="AN93">
        <v>24751.497351894901</v>
      </c>
      <c r="AO93">
        <v>145177.733317718</v>
      </c>
      <c r="AP93">
        <v>119585.799012932</v>
      </c>
      <c r="AQ93">
        <v>204753.450943698</v>
      </c>
    </row>
    <row r="94" spans="1:43" x14ac:dyDescent="0.2">
      <c r="A94" t="s">
        <v>60</v>
      </c>
      <c r="B94" s="10">
        <v>43957</v>
      </c>
      <c r="C94">
        <v>48974.199158572403</v>
      </c>
      <c r="D94">
        <v>48493.814791416298</v>
      </c>
      <c r="E94">
        <v>49505.858131806701</v>
      </c>
      <c r="F94">
        <v>14951.5999457464</v>
      </c>
      <c r="G94">
        <v>14844.124509438099</v>
      </c>
      <c r="H94">
        <v>15051.7314059251</v>
      </c>
      <c r="I94">
        <v>13408.741947329399</v>
      </c>
      <c r="J94">
        <v>13330.4211476987</v>
      </c>
      <c r="K94">
        <v>13492.0575599739</v>
      </c>
      <c r="L94">
        <v>1985.999</v>
      </c>
      <c r="M94">
        <v>1986</v>
      </c>
      <c r="N94">
        <v>1986</v>
      </c>
      <c r="O94">
        <v>5235.8441563434899</v>
      </c>
      <c r="P94">
        <v>5068.2700643544003</v>
      </c>
      <c r="Q94">
        <v>5408.6083200612202</v>
      </c>
      <c r="R94">
        <v>1704.45146978821</v>
      </c>
      <c r="S94">
        <v>1677.33426047991</v>
      </c>
      <c r="T94">
        <v>1731.2127728599901</v>
      </c>
      <c r="U94">
        <v>73111.365999999995</v>
      </c>
      <c r="V94">
        <v>73101</v>
      </c>
      <c r="W94">
        <v>73103</v>
      </c>
      <c r="X94">
        <v>461.976</v>
      </c>
      <c r="Y94">
        <v>338.47500000000002</v>
      </c>
      <c r="Z94">
        <v>589.54999999999995</v>
      </c>
      <c r="AA94">
        <v>4676.3328465678696</v>
      </c>
      <c r="AB94">
        <v>4479.2011184210496</v>
      </c>
      <c r="AC94">
        <v>4882.1481101651198</v>
      </c>
      <c r="AJ94" t="s">
        <v>228</v>
      </c>
      <c r="AK94">
        <v>-38.958276232880898</v>
      </c>
      <c r="AL94" t="s">
        <v>228</v>
      </c>
      <c r="AM94">
        <v>291632.81533431599</v>
      </c>
      <c r="AN94">
        <v>25397.624117028899</v>
      </c>
      <c r="AO94">
        <v>141619.84253608499</v>
      </c>
      <c r="AP94">
        <v>116389.454688974</v>
      </c>
      <c r="AQ94">
        <v>200418.82906927</v>
      </c>
    </row>
    <row r="95" spans="1:43" x14ac:dyDescent="0.2">
      <c r="A95" t="s">
        <v>60</v>
      </c>
      <c r="B95" s="10">
        <v>43958</v>
      </c>
      <c r="C95">
        <v>47238.224550851599</v>
      </c>
      <c r="D95">
        <v>46746.418014800598</v>
      </c>
      <c r="E95">
        <v>47731.612035607301</v>
      </c>
      <c r="F95">
        <v>14396.610743729399</v>
      </c>
      <c r="G95">
        <v>14302.046321240001</v>
      </c>
      <c r="H95">
        <v>14496.2418225111</v>
      </c>
      <c r="I95">
        <v>12865.8981566738</v>
      </c>
      <c r="J95">
        <v>12783.9160101135</v>
      </c>
      <c r="K95">
        <v>12944.541320820699</v>
      </c>
      <c r="L95">
        <v>1905.999</v>
      </c>
      <c r="M95">
        <v>1906</v>
      </c>
      <c r="N95">
        <v>1906</v>
      </c>
      <c r="O95">
        <v>5808.3154177147799</v>
      </c>
      <c r="P95">
        <v>5645.2441346189298</v>
      </c>
      <c r="Q95">
        <v>5986.9103430364103</v>
      </c>
      <c r="R95">
        <v>1777.72017867717</v>
      </c>
      <c r="S95">
        <v>1753.41695220221</v>
      </c>
      <c r="T95">
        <v>1802.9453193352699</v>
      </c>
      <c r="U95">
        <v>75017.365000000005</v>
      </c>
      <c r="V95">
        <v>75007</v>
      </c>
      <c r="W95">
        <v>75009</v>
      </c>
      <c r="X95">
        <v>340.733</v>
      </c>
      <c r="Y95">
        <v>225.98750000000001</v>
      </c>
      <c r="Z95">
        <v>461.52499999999998</v>
      </c>
      <c r="AA95">
        <v>4235.4229142081304</v>
      </c>
      <c r="AB95">
        <v>4067.3526002506301</v>
      </c>
      <c r="AC95">
        <v>4434.4437938596502</v>
      </c>
      <c r="AJ95" t="s">
        <v>228</v>
      </c>
      <c r="AK95">
        <v>-38.754686892560201</v>
      </c>
      <c r="AL95" t="s">
        <v>228</v>
      </c>
      <c r="AM95">
        <v>298059.70800573699</v>
      </c>
      <c r="AN95">
        <v>25837.9148135916</v>
      </c>
      <c r="AO95">
        <v>137797.99872950101</v>
      </c>
      <c r="AP95">
        <v>113693.613250332</v>
      </c>
      <c r="AQ95">
        <v>196673.77925095201</v>
      </c>
    </row>
    <row r="96" spans="1:43" x14ac:dyDescent="0.2">
      <c r="A96" t="s">
        <v>60</v>
      </c>
      <c r="B96" s="10">
        <v>43959</v>
      </c>
      <c r="C96">
        <v>45820.424861283303</v>
      </c>
      <c r="D96">
        <v>45320.691214694198</v>
      </c>
      <c r="E96">
        <v>46323.676496013897</v>
      </c>
      <c r="F96">
        <v>13992.763582363899</v>
      </c>
      <c r="G96">
        <v>13898.5915697332</v>
      </c>
      <c r="H96">
        <v>14083.704242072299</v>
      </c>
      <c r="I96">
        <v>12491.2374832718</v>
      </c>
      <c r="J96">
        <v>12415.9189395824</v>
      </c>
      <c r="K96">
        <v>12566.624762630699</v>
      </c>
      <c r="L96">
        <v>1679.9970000000001</v>
      </c>
      <c r="M96">
        <v>1680</v>
      </c>
      <c r="N96">
        <v>1680</v>
      </c>
      <c r="O96">
        <v>6378.5414614947404</v>
      </c>
      <c r="P96">
        <v>6203.8208594118096</v>
      </c>
      <c r="Q96">
        <v>6571.3302099402399</v>
      </c>
      <c r="R96">
        <v>1879.20015401921</v>
      </c>
      <c r="S96">
        <v>1857.3206517956401</v>
      </c>
      <c r="T96">
        <v>1903.25549564782</v>
      </c>
      <c r="U96">
        <v>76697.361999999994</v>
      </c>
      <c r="V96">
        <v>76687</v>
      </c>
      <c r="W96">
        <v>76689</v>
      </c>
      <c r="X96">
        <v>266.97149999999999</v>
      </c>
      <c r="Y96">
        <v>153</v>
      </c>
      <c r="Z96">
        <v>386</v>
      </c>
      <c r="AA96">
        <v>3918.4064909563699</v>
      </c>
      <c r="AB96">
        <v>3749.2540866873101</v>
      </c>
      <c r="AC96">
        <v>4091.95205304929</v>
      </c>
      <c r="AJ96" t="s">
        <v>228</v>
      </c>
      <c r="AK96">
        <v>-38.590543239944701</v>
      </c>
      <c r="AL96" t="s">
        <v>228</v>
      </c>
      <c r="AM96">
        <v>304645.34349975898</v>
      </c>
      <c r="AN96">
        <v>25428.650681687301</v>
      </c>
      <c r="AO96">
        <v>133155.11399978201</v>
      </c>
      <c r="AP96">
        <v>110797.279840025</v>
      </c>
      <c r="AQ96">
        <v>189144.374951098</v>
      </c>
    </row>
    <row r="97" spans="1:43" x14ac:dyDescent="0.2">
      <c r="A97" t="s">
        <v>60</v>
      </c>
      <c r="B97" s="10">
        <v>43960</v>
      </c>
      <c r="C97">
        <v>44927.043628764797</v>
      </c>
      <c r="D97">
        <v>44420.2158373192</v>
      </c>
      <c r="E97">
        <v>45426.785012558503</v>
      </c>
      <c r="F97">
        <v>13780.382074929201</v>
      </c>
      <c r="G97">
        <v>13690.849057511299</v>
      </c>
      <c r="H97">
        <v>13871.167178166501</v>
      </c>
      <c r="I97">
        <v>12319.937286758801</v>
      </c>
      <c r="J97">
        <v>12246.6472281263</v>
      </c>
      <c r="K97">
        <v>12396.0091345894</v>
      </c>
      <c r="L97">
        <v>1424.9939999999999</v>
      </c>
      <c r="M97">
        <v>1425</v>
      </c>
      <c r="N97">
        <v>1425</v>
      </c>
      <c r="O97">
        <v>6434.4009864604104</v>
      </c>
      <c r="P97">
        <v>6248.3550073985398</v>
      </c>
      <c r="Q97">
        <v>6636.03915710203</v>
      </c>
      <c r="R97">
        <v>1904.47352297931</v>
      </c>
      <c r="S97">
        <v>1882.12253145816</v>
      </c>
      <c r="T97">
        <v>1926.4127985018099</v>
      </c>
      <c r="U97">
        <v>78122.356</v>
      </c>
      <c r="V97">
        <v>78112</v>
      </c>
      <c r="W97">
        <v>78114</v>
      </c>
      <c r="X97">
        <v>238.04</v>
      </c>
      <c r="Y97">
        <v>127.9875</v>
      </c>
      <c r="Z97">
        <v>357.02499999999998</v>
      </c>
      <c r="AA97">
        <v>3738.0173136437902</v>
      </c>
      <c r="AB97">
        <v>3573.1394736842099</v>
      </c>
      <c r="AC97">
        <v>3904.8916137770898</v>
      </c>
      <c r="AJ97" t="s">
        <v>228</v>
      </c>
      <c r="AK97">
        <v>-38.456428653620598</v>
      </c>
      <c r="AL97" t="s">
        <v>228</v>
      </c>
      <c r="AM97">
        <v>311523.79020870599</v>
      </c>
      <c r="AN97">
        <v>23850.1466662067</v>
      </c>
      <c r="AO97">
        <v>130347.00064778799</v>
      </c>
      <c r="AP97">
        <v>108487.49371275899</v>
      </c>
      <c r="AQ97">
        <v>186387.05458597001</v>
      </c>
    </row>
    <row r="98" spans="1:43" x14ac:dyDescent="0.2">
      <c r="A98" t="s">
        <v>60</v>
      </c>
      <c r="B98" s="10">
        <v>43961</v>
      </c>
      <c r="C98">
        <v>44412.718714443603</v>
      </c>
      <c r="D98">
        <v>43923.291230286297</v>
      </c>
      <c r="E98">
        <v>44905.124607259597</v>
      </c>
      <c r="F98">
        <v>13686.073255307299</v>
      </c>
      <c r="G98">
        <v>13600.3831281328</v>
      </c>
      <c r="H98">
        <v>13771.664346981899</v>
      </c>
      <c r="I98">
        <v>12267.303751010601</v>
      </c>
      <c r="J98">
        <v>12198.9212498325</v>
      </c>
      <c r="K98">
        <v>12339.8186337278</v>
      </c>
      <c r="L98">
        <v>1285.9939999999999</v>
      </c>
      <c r="M98">
        <v>1286</v>
      </c>
      <c r="N98">
        <v>1286</v>
      </c>
      <c r="O98">
        <v>5885.4075492218599</v>
      </c>
      <c r="P98">
        <v>5704.7086866504696</v>
      </c>
      <c r="Q98">
        <v>6077.74186059157</v>
      </c>
      <c r="R98">
        <v>1811.70612606028</v>
      </c>
      <c r="S98">
        <v>1786.23005315151</v>
      </c>
      <c r="T98">
        <v>1836.7076437594301</v>
      </c>
      <c r="U98">
        <v>79408.350000000006</v>
      </c>
      <c r="V98">
        <v>79398</v>
      </c>
      <c r="W98">
        <v>79400</v>
      </c>
      <c r="X98">
        <v>245.37899999999999</v>
      </c>
      <c r="Y98">
        <v>129.47499999999999</v>
      </c>
      <c r="Z98">
        <v>368.51249999999999</v>
      </c>
      <c r="AA98">
        <v>3639.1675616548901</v>
      </c>
      <c r="AB98">
        <v>3478.29397058823</v>
      </c>
      <c r="AC98">
        <v>3819.2659584623302</v>
      </c>
      <c r="AJ98" t="s">
        <v>228</v>
      </c>
      <c r="AK98">
        <v>-38.3448062538668</v>
      </c>
      <c r="AL98" t="s">
        <v>228</v>
      </c>
      <c r="AM98">
        <v>318855.87579703098</v>
      </c>
      <c r="AN98">
        <v>22059.0110693879</v>
      </c>
      <c r="AO98">
        <v>127863.575558725</v>
      </c>
      <c r="AP98">
        <v>105847.769388124</v>
      </c>
      <c r="AQ98">
        <v>183347.843349556</v>
      </c>
    </row>
    <row r="99" spans="1:43" x14ac:dyDescent="0.2">
      <c r="A99" t="s">
        <v>60</v>
      </c>
      <c r="B99" s="10">
        <v>43962</v>
      </c>
      <c r="C99">
        <v>43979.962525832801</v>
      </c>
      <c r="D99">
        <v>43507.778756847998</v>
      </c>
      <c r="E99">
        <v>44454.1474076554</v>
      </c>
      <c r="F99">
        <v>13579.4083917473</v>
      </c>
      <c r="G99">
        <v>13491.958861427</v>
      </c>
      <c r="H99">
        <v>13669.663026185801</v>
      </c>
      <c r="I99">
        <v>12188.955623203199</v>
      </c>
      <c r="J99">
        <v>12122.3042442846</v>
      </c>
      <c r="K99">
        <v>12259.105542086299</v>
      </c>
      <c r="L99">
        <v>1313</v>
      </c>
      <c r="M99">
        <v>1313</v>
      </c>
      <c r="N99">
        <v>1313</v>
      </c>
      <c r="O99">
        <v>5093.3283674937002</v>
      </c>
      <c r="P99">
        <v>4936.1114364058703</v>
      </c>
      <c r="Q99">
        <v>5265.4235851825497</v>
      </c>
      <c r="R99">
        <v>1655.37099536144</v>
      </c>
      <c r="S99">
        <v>1630.9875516309501</v>
      </c>
      <c r="T99">
        <v>1683.9729828294301</v>
      </c>
      <c r="U99">
        <v>80721.350000000006</v>
      </c>
      <c r="V99">
        <v>80711</v>
      </c>
      <c r="W99">
        <v>80713</v>
      </c>
      <c r="X99">
        <v>266.52350000000001</v>
      </c>
      <c r="Y99">
        <v>152.5</v>
      </c>
      <c r="Z99">
        <v>398.17500000000001</v>
      </c>
      <c r="AA99">
        <v>3544.0419913740802</v>
      </c>
      <c r="AB99">
        <v>3392.3420743034098</v>
      </c>
      <c r="AC99">
        <v>3732.4875730994199</v>
      </c>
      <c r="AJ99" t="s">
        <v>228</v>
      </c>
      <c r="AK99">
        <v>-38.244498417723001</v>
      </c>
      <c r="AL99" t="s">
        <v>228</v>
      </c>
      <c r="AM99">
        <v>326804.67336216097</v>
      </c>
      <c r="AN99">
        <v>21084.221675319401</v>
      </c>
      <c r="AO99">
        <v>125643.97728292699</v>
      </c>
      <c r="AP99">
        <v>103716.12084159401</v>
      </c>
      <c r="AQ99">
        <v>179881.66689151499</v>
      </c>
    </row>
    <row r="100" spans="1:43" x14ac:dyDescent="0.2">
      <c r="A100" t="s">
        <v>60</v>
      </c>
      <c r="B100" s="10">
        <v>43963</v>
      </c>
      <c r="C100">
        <v>44253.172146655401</v>
      </c>
      <c r="D100">
        <v>43439.841250752797</v>
      </c>
      <c r="E100">
        <v>45966.069564130099</v>
      </c>
      <c r="F100">
        <v>13585.3100927787</v>
      </c>
      <c r="G100">
        <v>13417.334415613699</v>
      </c>
      <c r="H100">
        <v>14007.5172395882</v>
      </c>
      <c r="I100">
        <v>12208.416949513099</v>
      </c>
      <c r="J100">
        <v>12056.9841943766</v>
      </c>
      <c r="K100">
        <v>12619.1862395363</v>
      </c>
      <c r="L100">
        <v>1447.998</v>
      </c>
      <c r="M100">
        <v>1448</v>
      </c>
      <c r="N100">
        <v>1448</v>
      </c>
      <c r="O100">
        <v>5472.55262556257</v>
      </c>
      <c r="P100">
        <v>4929.8206129321698</v>
      </c>
      <c r="Q100">
        <v>7079.3270557381602</v>
      </c>
      <c r="R100">
        <v>1746.0667057445401</v>
      </c>
      <c r="S100">
        <v>1616.16218723055</v>
      </c>
      <c r="T100">
        <v>2150.2977304721398</v>
      </c>
      <c r="U100">
        <v>82169.347999999998</v>
      </c>
      <c r="V100">
        <v>82159</v>
      </c>
      <c r="W100">
        <v>82161</v>
      </c>
      <c r="X100">
        <v>309.93650000000002</v>
      </c>
      <c r="Y100">
        <v>185.96250000000001</v>
      </c>
      <c r="Z100">
        <v>455.6</v>
      </c>
      <c r="AA100">
        <v>3525.2862027741398</v>
      </c>
      <c r="AB100">
        <v>3325.3354594206098</v>
      </c>
      <c r="AC100">
        <v>3824.7777631578901</v>
      </c>
      <c r="AJ100" t="s">
        <v>228</v>
      </c>
      <c r="AK100">
        <v>-38.143150218066502</v>
      </c>
      <c r="AL100" t="s">
        <v>228</v>
      </c>
      <c r="AM100">
        <v>335500.379201053</v>
      </c>
      <c r="AN100">
        <v>21422.758016481799</v>
      </c>
      <c r="AO100">
        <v>123795.675736449</v>
      </c>
      <c r="AP100">
        <v>101802.866240656</v>
      </c>
      <c r="AQ100">
        <v>178282.710383906</v>
      </c>
    </row>
    <row r="101" spans="1:43" x14ac:dyDescent="0.2">
      <c r="A101" t="s">
        <v>60</v>
      </c>
      <c r="B101" s="10">
        <v>43964</v>
      </c>
      <c r="C101">
        <v>43959.557626086797</v>
      </c>
      <c r="D101">
        <v>42759.6813212247</v>
      </c>
      <c r="E101">
        <v>47242.306419798399</v>
      </c>
      <c r="F101">
        <v>13404.759427895</v>
      </c>
      <c r="G101">
        <v>13113.4484455694</v>
      </c>
      <c r="H101">
        <v>14206.2461479791</v>
      </c>
      <c r="I101">
        <v>12036.124582078901</v>
      </c>
      <c r="J101">
        <v>11764.329212799201</v>
      </c>
      <c r="K101">
        <v>12837.4813393737</v>
      </c>
      <c r="L101">
        <v>1582.999</v>
      </c>
      <c r="M101">
        <v>1583</v>
      </c>
      <c r="N101">
        <v>1583</v>
      </c>
      <c r="O101">
        <v>5206.6161432094796</v>
      </c>
      <c r="P101">
        <v>4632.2210115907501</v>
      </c>
      <c r="Q101">
        <v>6811.5320456527897</v>
      </c>
      <c r="R101">
        <v>1638.07038443648</v>
      </c>
      <c r="S101">
        <v>1502.26400693605</v>
      </c>
      <c r="T101">
        <v>2028.61207150424</v>
      </c>
      <c r="U101">
        <v>83752.346999999994</v>
      </c>
      <c r="V101">
        <v>83742</v>
      </c>
      <c r="W101">
        <v>83744</v>
      </c>
      <c r="X101">
        <v>313.03449999999998</v>
      </c>
      <c r="Y101">
        <v>181.45</v>
      </c>
      <c r="Z101">
        <v>496.52499999999998</v>
      </c>
      <c r="AA101">
        <v>3381.9368694305499</v>
      </c>
      <c r="AB101">
        <v>3146.2115423976602</v>
      </c>
      <c r="AC101">
        <v>3841.45855080409</v>
      </c>
      <c r="AJ101" t="s">
        <v>228</v>
      </c>
      <c r="AK101">
        <v>-38.033608091232601</v>
      </c>
      <c r="AL101" t="s">
        <v>228</v>
      </c>
      <c r="AM101">
        <v>344995.18479792599</v>
      </c>
      <c r="AN101">
        <v>22744.444406111699</v>
      </c>
      <c r="AO101">
        <v>121839.882640786</v>
      </c>
      <c r="AP101">
        <v>99749.389703056004</v>
      </c>
      <c r="AQ101">
        <v>176373.98969029001</v>
      </c>
    </row>
    <row r="102" spans="1:43" x14ac:dyDescent="0.2">
      <c r="A102" t="s">
        <v>60</v>
      </c>
      <c r="B102" s="10">
        <v>43965</v>
      </c>
      <c r="C102">
        <v>43257.200030714303</v>
      </c>
      <c r="D102">
        <v>41501.197236194297</v>
      </c>
      <c r="E102">
        <v>48110.967504890599</v>
      </c>
      <c r="F102">
        <v>13095.076103560999</v>
      </c>
      <c r="G102">
        <v>12674.350993718101</v>
      </c>
      <c r="H102">
        <v>14295.3545243484</v>
      </c>
      <c r="I102">
        <v>11742.1704133976</v>
      </c>
      <c r="J102">
        <v>11341.606554031299</v>
      </c>
      <c r="K102">
        <v>12955.887820599401</v>
      </c>
      <c r="L102">
        <v>1597.0039999999999</v>
      </c>
      <c r="M102">
        <v>1597</v>
      </c>
      <c r="N102">
        <v>1597</v>
      </c>
      <c r="O102">
        <v>5376.2716419642402</v>
      </c>
      <c r="P102">
        <v>4785.5612143546396</v>
      </c>
      <c r="Q102">
        <v>6937.4319880081202</v>
      </c>
      <c r="R102">
        <v>1620.8789217451399</v>
      </c>
      <c r="S102">
        <v>1479.7713934932001</v>
      </c>
      <c r="T102">
        <v>2005.16990319772</v>
      </c>
      <c r="U102">
        <v>85349.350999999995</v>
      </c>
      <c r="V102">
        <v>85339</v>
      </c>
      <c r="W102">
        <v>85341</v>
      </c>
      <c r="X102">
        <v>278.00599999999997</v>
      </c>
      <c r="Y102">
        <v>118.4</v>
      </c>
      <c r="Z102">
        <v>523.52499999999998</v>
      </c>
      <c r="AA102">
        <v>3160.3645634178802</v>
      </c>
      <c r="AB102">
        <v>2906.8006652046802</v>
      </c>
      <c r="AC102">
        <v>3780.56408046771</v>
      </c>
      <c r="AJ102" t="s">
        <v>228</v>
      </c>
      <c r="AK102">
        <v>-37.914556058812302</v>
      </c>
      <c r="AL102" t="s">
        <v>228</v>
      </c>
      <c r="AM102">
        <v>355212.69950163102</v>
      </c>
      <c r="AN102">
        <v>23795.719816447901</v>
      </c>
      <c r="AO102">
        <v>119265.52126674099</v>
      </c>
      <c r="AP102">
        <v>97059.199033348807</v>
      </c>
      <c r="AQ102">
        <v>172680.148630007</v>
      </c>
    </row>
    <row r="103" spans="1:43" x14ac:dyDescent="0.2">
      <c r="A103" t="s">
        <v>60</v>
      </c>
      <c r="B103" s="10">
        <v>43966</v>
      </c>
      <c r="C103">
        <v>42264.920015894902</v>
      </c>
      <c r="D103">
        <v>39998.023731617403</v>
      </c>
      <c r="E103">
        <v>48739.587739508097</v>
      </c>
      <c r="F103">
        <v>12795.145700093</v>
      </c>
      <c r="G103">
        <v>12212.4173653134</v>
      </c>
      <c r="H103">
        <v>14505.7762471715</v>
      </c>
      <c r="I103">
        <v>11459.3176935548</v>
      </c>
      <c r="J103">
        <v>10901.3633922803</v>
      </c>
      <c r="K103">
        <v>13148.5478691231</v>
      </c>
      <c r="L103">
        <v>1465.998</v>
      </c>
      <c r="M103">
        <v>1466</v>
      </c>
      <c r="N103">
        <v>1466</v>
      </c>
      <c r="O103">
        <v>5492.9373102353102</v>
      </c>
      <c r="P103">
        <v>4882.78397448129</v>
      </c>
      <c r="Q103">
        <v>7069.1620888398502</v>
      </c>
      <c r="R103">
        <v>1672.4213090246601</v>
      </c>
      <c r="S103">
        <v>1497.65864434939</v>
      </c>
      <c r="T103">
        <v>2163.3520484589399</v>
      </c>
      <c r="U103">
        <v>86815.349000000002</v>
      </c>
      <c r="V103">
        <v>86805</v>
      </c>
      <c r="W103">
        <v>86807</v>
      </c>
      <c r="X103">
        <v>206.67599999999999</v>
      </c>
      <c r="Y103">
        <v>41.5</v>
      </c>
      <c r="Z103">
        <v>513.51250000000005</v>
      </c>
      <c r="AA103">
        <v>2921.4150717512998</v>
      </c>
      <c r="AB103">
        <v>2673.0026315789501</v>
      </c>
      <c r="AC103">
        <v>3751.8465643274899</v>
      </c>
      <c r="AJ103" t="s">
        <v>228</v>
      </c>
      <c r="AK103">
        <v>-37.788694593113199</v>
      </c>
      <c r="AL103" t="s">
        <v>228</v>
      </c>
      <c r="AM103">
        <v>365906.54797919601</v>
      </c>
      <c r="AN103">
        <v>24070.531653460301</v>
      </c>
      <c r="AO103">
        <v>116099.51692431699</v>
      </c>
      <c r="AP103">
        <v>93855.271522399402</v>
      </c>
      <c r="AQ103">
        <v>169134.649591672</v>
      </c>
    </row>
    <row r="104" spans="1:43" x14ac:dyDescent="0.2">
      <c r="A104" t="s">
        <v>60</v>
      </c>
      <c r="B104" s="10">
        <v>43967</v>
      </c>
      <c r="C104">
        <v>41385.222936695602</v>
      </c>
      <c r="D104">
        <v>38521.949343920001</v>
      </c>
      <c r="E104">
        <v>49364.367992940803</v>
      </c>
      <c r="F104">
        <v>12553.859160955801</v>
      </c>
      <c r="G104">
        <v>11785.7746034949</v>
      </c>
      <c r="H104">
        <v>14772.65155642</v>
      </c>
      <c r="I104">
        <v>11252.862522798499</v>
      </c>
      <c r="J104">
        <v>10516.6645091714</v>
      </c>
      <c r="K104">
        <v>13425.229564807199</v>
      </c>
      <c r="L104">
        <v>1272</v>
      </c>
      <c r="M104">
        <v>1272</v>
      </c>
      <c r="N104">
        <v>1272</v>
      </c>
      <c r="O104">
        <v>5464.4942062297696</v>
      </c>
      <c r="P104">
        <v>4806.2680679240802</v>
      </c>
      <c r="Q104">
        <v>7034.7606344976202</v>
      </c>
      <c r="R104">
        <v>1649.00429592975</v>
      </c>
      <c r="S104">
        <v>1466.7754586890601</v>
      </c>
      <c r="T104">
        <v>2140.1242365103899</v>
      </c>
      <c r="U104">
        <v>88087.349000000002</v>
      </c>
      <c r="V104">
        <v>88077</v>
      </c>
      <c r="W104">
        <v>88079</v>
      </c>
      <c r="X104">
        <v>123.03449999999999</v>
      </c>
      <c r="Y104">
        <v>0</v>
      </c>
      <c r="Z104">
        <v>484.01249999999999</v>
      </c>
      <c r="AA104">
        <v>2716.2598838855201</v>
      </c>
      <c r="AB104">
        <v>2428.1236038011698</v>
      </c>
      <c r="AC104">
        <v>3748.0672004766802</v>
      </c>
      <c r="AJ104" t="s">
        <v>228</v>
      </c>
      <c r="AK104">
        <v>-37.661572243678499</v>
      </c>
      <c r="AL104" t="s">
        <v>228</v>
      </c>
      <c r="AM104">
        <v>376654.42622264801</v>
      </c>
      <c r="AN104">
        <v>23159.2614606649</v>
      </c>
      <c r="AO104">
        <v>112485.10245828499</v>
      </c>
      <c r="AP104">
        <v>90485.875436142902</v>
      </c>
      <c r="AQ104">
        <v>164567.778268533</v>
      </c>
    </row>
    <row r="105" spans="1:43" x14ac:dyDescent="0.2">
      <c r="A105" t="s">
        <v>60</v>
      </c>
      <c r="B105" s="10">
        <v>43968</v>
      </c>
      <c r="C105">
        <v>41044.721723745301</v>
      </c>
      <c r="D105">
        <v>37574.042876656</v>
      </c>
      <c r="E105">
        <v>50570.246576555903</v>
      </c>
      <c r="F105">
        <v>12462.927340861799</v>
      </c>
      <c r="G105">
        <v>11509.2240908689</v>
      </c>
      <c r="H105">
        <v>15148.351284357799</v>
      </c>
      <c r="I105">
        <v>11201.755787447701</v>
      </c>
      <c r="J105">
        <v>10281.4020459208</v>
      </c>
      <c r="K105">
        <v>13809.372733256399</v>
      </c>
      <c r="L105">
        <v>1359.6980000000001</v>
      </c>
      <c r="M105">
        <v>1237</v>
      </c>
      <c r="N105">
        <v>1758.3</v>
      </c>
      <c r="O105">
        <v>5369.8690011552299</v>
      </c>
      <c r="P105">
        <v>4701.1082835240704</v>
      </c>
      <c r="Q105">
        <v>6955.6002958571798</v>
      </c>
      <c r="R105">
        <v>1639.49093108434</v>
      </c>
      <c r="S105">
        <v>1443.21934801772</v>
      </c>
      <c r="T105">
        <v>2117.58336725559</v>
      </c>
      <c r="U105">
        <v>89447.047000000006</v>
      </c>
      <c r="V105">
        <v>89315</v>
      </c>
      <c r="W105">
        <v>89848.024999999994</v>
      </c>
      <c r="X105">
        <v>47.722000000000001</v>
      </c>
      <c r="Y105">
        <v>0</v>
      </c>
      <c r="Z105">
        <v>471.23750000000001</v>
      </c>
      <c r="AA105">
        <v>2564.9164550017999</v>
      </c>
      <c r="AB105">
        <v>2233.6480701754399</v>
      </c>
      <c r="AC105">
        <v>3851.5439384306401</v>
      </c>
      <c r="AJ105" t="s">
        <v>228</v>
      </c>
      <c r="AK105">
        <v>-37.537516140607501</v>
      </c>
      <c r="AL105" t="s">
        <v>228</v>
      </c>
      <c r="AM105">
        <v>386918.346379594</v>
      </c>
      <c r="AN105">
        <v>22161.6304792792</v>
      </c>
      <c r="AO105">
        <v>108323.611713244</v>
      </c>
      <c r="AP105">
        <v>86822.413360664097</v>
      </c>
      <c r="AQ105">
        <v>160573.562638298</v>
      </c>
    </row>
    <row r="106" spans="1:43" x14ac:dyDescent="0.2">
      <c r="A106" t="s">
        <v>60</v>
      </c>
      <c r="B106" s="10">
        <v>43969</v>
      </c>
      <c r="C106">
        <v>41130.149999677596</v>
      </c>
      <c r="D106">
        <v>37061.591859964101</v>
      </c>
      <c r="E106">
        <v>51841.535931988197</v>
      </c>
      <c r="F106">
        <v>12293.8296927917</v>
      </c>
      <c r="G106">
        <v>11252.0167325273</v>
      </c>
      <c r="H106">
        <v>15082.3142653778</v>
      </c>
      <c r="I106">
        <v>11065.7671584944</v>
      </c>
      <c r="J106">
        <v>10065.4110961181</v>
      </c>
      <c r="K106">
        <v>13768.479240468299</v>
      </c>
      <c r="L106">
        <v>1286.4079999999999</v>
      </c>
      <c r="M106">
        <v>1153</v>
      </c>
      <c r="N106">
        <v>1676.1</v>
      </c>
      <c r="O106">
        <v>5312.14796776</v>
      </c>
      <c r="P106">
        <v>4547.1707938113504</v>
      </c>
      <c r="Q106">
        <v>7032.5183476593902</v>
      </c>
      <c r="R106">
        <v>1633.6716979411799</v>
      </c>
      <c r="S106">
        <v>1417.7352714157801</v>
      </c>
      <c r="T106">
        <v>2128.6028265083901</v>
      </c>
      <c r="U106">
        <v>90733.455000000002</v>
      </c>
      <c r="V106">
        <v>90471.975000000006</v>
      </c>
      <c r="W106">
        <v>91539</v>
      </c>
      <c r="X106">
        <v>0</v>
      </c>
      <c r="Y106">
        <v>0</v>
      </c>
      <c r="Z106">
        <v>463.23750000000001</v>
      </c>
      <c r="AA106">
        <v>2388.9275713198899</v>
      </c>
      <c r="AB106">
        <v>2047.29945820433</v>
      </c>
      <c r="AC106">
        <v>3676.8119176618002</v>
      </c>
      <c r="AJ106" t="s">
        <v>228</v>
      </c>
      <c r="AK106">
        <v>-37.415866312489698</v>
      </c>
      <c r="AL106" t="s">
        <v>228</v>
      </c>
      <c r="AM106">
        <v>396180.36213946098</v>
      </c>
      <c r="AN106">
        <v>21481.503404444298</v>
      </c>
      <c r="AO106">
        <v>104044.38939415599</v>
      </c>
      <c r="AP106">
        <v>82686.404009921302</v>
      </c>
      <c r="AQ106">
        <v>155047.27790851201</v>
      </c>
    </row>
    <row r="107" spans="1:43" x14ac:dyDescent="0.2">
      <c r="A107" t="s">
        <v>60</v>
      </c>
      <c r="B107" s="10">
        <v>43970</v>
      </c>
      <c r="C107">
        <v>40664.737633908298</v>
      </c>
      <c r="D107">
        <v>35905.773876386796</v>
      </c>
      <c r="E107">
        <v>52573.693496095402</v>
      </c>
      <c r="F107">
        <v>12168.453187528499</v>
      </c>
      <c r="G107">
        <v>10960.254483049799</v>
      </c>
      <c r="H107">
        <v>15248.398276240099</v>
      </c>
      <c r="I107">
        <v>10958.191380177699</v>
      </c>
      <c r="J107">
        <v>9810.7979883402404</v>
      </c>
      <c r="K107">
        <v>13922.1727787495</v>
      </c>
      <c r="L107">
        <v>1319.009</v>
      </c>
      <c r="M107">
        <v>1180.9749999999999</v>
      </c>
      <c r="N107">
        <v>1709.05</v>
      </c>
      <c r="O107">
        <v>4981.7656632611897</v>
      </c>
      <c r="P107">
        <v>3741.1803475070201</v>
      </c>
      <c r="Q107">
        <v>7661.3943456851603</v>
      </c>
      <c r="R107">
        <v>1552.4829645249899</v>
      </c>
      <c r="S107">
        <v>1219.6180568755101</v>
      </c>
      <c r="T107">
        <v>2302.8753835960201</v>
      </c>
      <c r="U107">
        <v>92052.464000000007</v>
      </c>
      <c r="V107">
        <v>91651.975000000006</v>
      </c>
      <c r="W107">
        <v>93253.125</v>
      </c>
      <c r="X107">
        <v>0</v>
      </c>
      <c r="Y107">
        <v>0</v>
      </c>
      <c r="Z107">
        <v>427.53750000000002</v>
      </c>
      <c r="AA107">
        <v>2264.2850602952499</v>
      </c>
      <c r="AB107">
        <v>1885.3091008771901</v>
      </c>
      <c r="AC107">
        <v>3727.25503891469</v>
      </c>
      <c r="AJ107" t="s">
        <v>228</v>
      </c>
      <c r="AK107">
        <v>-37.290160979587398</v>
      </c>
      <c r="AL107" t="s">
        <v>228</v>
      </c>
      <c r="AM107">
        <v>404117.85346838197</v>
      </c>
      <c r="AN107">
        <v>21841.6262261595</v>
      </c>
      <c r="AO107">
        <v>100259.430636221</v>
      </c>
      <c r="AP107">
        <v>79176.186897077103</v>
      </c>
      <c r="AQ107">
        <v>149892.12940755201</v>
      </c>
    </row>
    <row r="108" spans="1:43" x14ac:dyDescent="0.2">
      <c r="A108" t="s">
        <v>60</v>
      </c>
      <c r="B108" s="10">
        <v>43971</v>
      </c>
      <c r="C108">
        <v>40194.875824644201</v>
      </c>
      <c r="D108">
        <v>34764.693529230302</v>
      </c>
      <c r="E108">
        <v>53295.978174237403</v>
      </c>
      <c r="F108">
        <v>12040.5691031026</v>
      </c>
      <c r="G108">
        <v>10647.910823419999</v>
      </c>
      <c r="H108">
        <v>15435.402487610399</v>
      </c>
      <c r="I108">
        <v>10832.6222120737</v>
      </c>
      <c r="J108">
        <v>9492.0122897351193</v>
      </c>
      <c r="K108">
        <v>14080.386236692701</v>
      </c>
      <c r="L108">
        <v>1344.989</v>
      </c>
      <c r="M108">
        <v>1201.9749999999999</v>
      </c>
      <c r="N108">
        <v>1733.05</v>
      </c>
      <c r="O108">
        <v>4878.75387308267</v>
      </c>
      <c r="P108">
        <v>3576.8594442874401</v>
      </c>
      <c r="Q108">
        <v>7636.79167591653</v>
      </c>
      <c r="R108">
        <v>1520.8470942512399</v>
      </c>
      <c r="S108">
        <v>1179.58513945667</v>
      </c>
      <c r="T108">
        <v>2244.36035834221</v>
      </c>
      <c r="U108">
        <v>93397.452999999994</v>
      </c>
      <c r="V108">
        <v>92855</v>
      </c>
      <c r="W108">
        <v>94986.425000000003</v>
      </c>
      <c r="X108">
        <v>0</v>
      </c>
      <c r="Y108">
        <v>0</v>
      </c>
      <c r="Z108">
        <v>416.53750000000002</v>
      </c>
      <c r="AA108">
        <v>2155.4968878127602</v>
      </c>
      <c r="AB108">
        <v>1727.9218421052601</v>
      </c>
      <c r="AC108">
        <v>3805.5565810973499</v>
      </c>
      <c r="AJ108" t="s">
        <v>229</v>
      </c>
      <c r="AK108">
        <v>-36.9902637937343</v>
      </c>
      <c r="AL108" t="s">
        <v>228</v>
      </c>
      <c r="AM108">
        <v>410733.19596321299</v>
      </c>
      <c r="AN108">
        <v>22568.798082872101</v>
      </c>
      <c r="AO108">
        <v>96902.383240186406</v>
      </c>
      <c r="AP108">
        <v>75785.134862139501</v>
      </c>
      <c r="AQ108">
        <v>145714.11595708999</v>
      </c>
    </row>
    <row r="109" spans="1:43" x14ac:dyDescent="0.2">
      <c r="A109" t="s">
        <v>60</v>
      </c>
      <c r="B109" s="10">
        <v>43972</v>
      </c>
      <c r="C109">
        <v>39449.411825280498</v>
      </c>
      <c r="D109">
        <v>33190.460224043098</v>
      </c>
      <c r="E109">
        <v>53778.637868399703</v>
      </c>
      <c r="F109">
        <v>11893.475319720899</v>
      </c>
      <c r="G109">
        <v>10286.579186840199</v>
      </c>
      <c r="H109">
        <v>15699.0849255966</v>
      </c>
      <c r="I109">
        <v>10679.0576401874</v>
      </c>
      <c r="J109">
        <v>9149.5392576246795</v>
      </c>
      <c r="K109">
        <v>14311.431667299799</v>
      </c>
      <c r="L109">
        <v>1334.11</v>
      </c>
      <c r="M109">
        <v>1183</v>
      </c>
      <c r="N109">
        <v>1717.2249999999999</v>
      </c>
      <c r="O109">
        <v>4786.3544626945204</v>
      </c>
      <c r="P109">
        <v>3514.23040373187</v>
      </c>
      <c r="Q109">
        <v>7442.8550753776199</v>
      </c>
      <c r="R109">
        <v>1494.0963706375101</v>
      </c>
      <c r="S109">
        <v>1152.13786635879</v>
      </c>
      <c r="T109">
        <v>2241.9118310986801</v>
      </c>
      <c r="U109">
        <v>94731.562999999995</v>
      </c>
      <c r="V109">
        <v>94037.85</v>
      </c>
      <c r="W109">
        <v>96703.8</v>
      </c>
      <c r="X109">
        <v>0</v>
      </c>
      <c r="Y109">
        <v>0</v>
      </c>
      <c r="Z109">
        <v>410.21249999999998</v>
      </c>
      <c r="AA109">
        <v>2050.8227549697699</v>
      </c>
      <c r="AB109">
        <v>1572.9832236842101</v>
      </c>
      <c r="AC109">
        <v>3942.20960203818</v>
      </c>
      <c r="AJ109" t="s">
        <v>229</v>
      </c>
      <c r="AK109">
        <v>-36.767205205219</v>
      </c>
      <c r="AL109" t="s">
        <v>229</v>
      </c>
      <c r="AM109">
        <v>416328.722036105</v>
      </c>
      <c r="AN109">
        <v>23397.862429997898</v>
      </c>
      <c r="AO109">
        <v>93062.390124137994</v>
      </c>
      <c r="AP109">
        <v>71921.450956228204</v>
      </c>
      <c r="AQ109">
        <v>141246.500182805</v>
      </c>
    </row>
    <row r="110" spans="1:43" x14ac:dyDescent="0.2">
      <c r="A110" t="s">
        <v>60</v>
      </c>
      <c r="B110" s="10">
        <v>43973</v>
      </c>
      <c r="C110">
        <v>38571.079869659203</v>
      </c>
      <c r="D110">
        <v>31580.173401399399</v>
      </c>
      <c r="E110">
        <v>54042.803977729702</v>
      </c>
      <c r="F110">
        <v>11704.4470331506</v>
      </c>
      <c r="G110">
        <v>9873.8005881983499</v>
      </c>
      <c r="H110">
        <v>15977.094154111101</v>
      </c>
      <c r="I110">
        <v>10492.6329815548</v>
      </c>
      <c r="J110">
        <v>8757.4910587694503</v>
      </c>
      <c r="K110">
        <v>14539.8301201997</v>
      </c>
      <c r="L110">
        <v>1310.635</v>
      </c>
      <c r="M110">
        <v>1154</v>
      </c>
      <c r="N110">
        <v>1691.25</v>
      </c>
      <c r="O110">
        <v>4708.9840026841703</v>
      </c>
      <c r="P110">
        <v>3410.86505397563</v>
      </c>
      <c r="Q110">
        <v>7392.2477930024897</v>
      </c>
      <c r="R110">
        <v>1452.55123640907</v>
      </c>
      <c r="S110">
        <v>1065.3564004106299</v>
      </c>
      <c r="T110">
        <v>2261.0890654662699</v>
      </c>
      <c r="U110">
        <v>96042.198000000004</v>
      </c>
      <c r="V110">
        <v>95193.95</v>
      </c>
      <c r="W110">
        <v>98397</v>
      </c>
      <c r="X110">
        <v>0</v>
      </c>
      <c r="Y110">
        <v>0</v>
      </c>
      <c r="Z110">
        <v>404.35</v>
      </c>
      <c r="AA110">
        <v>1939.89043630229</v>
      </c>
      <c r="AB110">
        <v>1408.6932127192999</v>
      </c>
      <c r="AC110">
        <v>4108.73596693941</v>
      </c>
      <c r="AJ110" t="s">
        <v>229</v>
      </c>
      <c r="AK110">
        <v>-36.544146616703699</v>
      </c>
      <c r="AL110" t="s">
        <v>229</v>
      </c>
      <c r="AM110">
        <v>421689.06585918</v>
      </c>
      <c r="AN110">
        <v>23833.888194289098</v>
      </c>
      <c r="AO110">
        <v>88741.550495940101</v>
      </c>
      <c r="AP110">
        <v>67918.675068893805</v>
      </c>
      <c r="AQ110">
        <v>135993.65056058599</v>
      </c>
    </row>
    <row r="111" spans="1:43" x14ac:dyDescent="0.2">
      <c r="A111" t="s">
        <v>60</v>
      </c>
      <c r="B111" s="10">
        <v>43974</v>
      </c>
      <c r="C111">
        <v>37723.049830903299</v>
      </c>
      <c r="D111">
        <v>29926.930470823001</v>
      </c>
      <c r="E111">
        <v>54500.816225088602</v>
      </c>
      <c r="F111">
        <v>11477.4519656107</v>
      </c>
      <c r="G111">
        <v>9397.1500344063807</v>
      </c>
      <c r="H111">
        <v>16128.0548586937</v>
      </c>
      <c r="I111">
        <v>10279.807673999499</v>
      </c>
      <c r="J111">
        <v>8315.6833751062495</v>
      </c>
      <c r="K111">
        <v>14636.477695846699</v>
      </c>
      <c r="L111">
        <v>1295.8579999999999</v>
      </c>
      <c r="M111">
        <v>1116.95</v>
      </c>
      <c r="N111">
        <v>1700.125</v>
      </c>
      <c r="O111">
        <v>4646.8356727370401</v>
      </c>
      <c r="P111">
        <v>3319.8209956710002</v>
      </c>
      <c r="Q111">
        <v>7353.4275204396599</v>
      </c>
      <c r="R111">
        <v>1429.3480585203999</v>
      </c>
      <c r="S111">
        <v>1040.0382602448699</v>
      </c>
      <c r="T111">
        <v>2250.9344067986999</v>
      </c>
      <c r="U111">
        <v>97338.055999999997</v>
      </c>
      <c r="V111">
        <v>96308.95</v>
      </c>
      <c r="W111">
        <v>100142.02499999999</v>
      </c>
      <c r="X111">
        <v>0</v>
      </c>
      <c r="Y111">
        <v>0</v>
      </c>
      <c r="Z111">
        <v>387.73750000000001</v>
      </c>
      <c r="AA111">
        <v>1815.9136972763299</v>
      </c>
      <c r="AB111">
        <v>1276.95928362573</v>
      </c>
      <c r="AC111">
        <v>4249.1819378869995</v>
      </c>
      <c r="AJ111" t="s">
        <v>229</v>
      </c>
      <c r="AK111">
        <v>-36.5224175609806</v>
      </c>
      <c r="AL111" t="s">
        <v>229</v>
      </c>
      <c r="AM111">
        <v>426663.13965738501</v>
      </c>
      <c r="AO111">
        <v>84448.154939217697</v>
      </c>
      <c r="AP111">
        <v>64000.930209458304</v>
      </c>
      <c r="AQ111">
        <v>130391.04903776399</v>
      </c>
    </row>
    <row r="112" spans="1:43" x14ac:dyDescent="0.2">
      <c r="A112" t="s">
        <v>60</v>
      </c>
      <c r="B112" s="10">
        <v>43975</v>
      </c>
      <c r="C112">
        <v>36968.531834916001</v>
      </c>
      <c r="D112">
        <v>28473.5570990632</v>
      </c>
      <c r="E112">
        <v>54971.256122808401</v>
      </c>
      <c r="F112">
        <v>11207.0598621875</v>
      </c>
      <c r="G112">
        <v>8908.9944662902908</v>
      </c>
      <c r="H112">
        <v>16328.6380075575</v>
      </c>
      <c r="I112">
        <v>10034.9211909685</v>
      </c>
      <c r="J112">
        <v>7880.70604707244</v>
      </c>
      <c r="K112">
        <v>14780.132890913501</v>
      </c>
      <c r="L112">
        <v>1214.8779999999999</v>
      </c>
      <c r="M112">
        <v>924.9</v>
      </c>
      <c r="N112">
        <v>1862.125</v>
      </c>
      <c r="O112">
        <v>4598.00808959389</v>
      </c>
      <c r="P112">
        <v>3240.8851279477099</v>
      </c>
      <c r="Q112">
        <v>7431.7244606000304</v>
      </c>
      <c r="R112">
        <v>1408.8368919381701</v>
      </c>
      <c r="S112">
        <v>1017.7026513052</v>
      </c>
      <c r="T112">
        <v>2223.6377319358899</v>
      </c>
      <c r="U112">
        <v>98552.933999999994</v>
      </c>
      <c r="V112">
        <v>97263.875</v>
      </c>
      <c r="W112">
        <v>101912.5</v>
      </c>
      <c r="X112">
        <v>0</v>
      </c>
      <c r="Y112">
        <v>0</v>
      </c>
      <c r="Z112">
        <v>401.87285714285701</v>
      </c>
      <c r="AA112">
        <v>1687.75381009741</v>
      </c>
      <c r="AB112">
        <v>1138.7067836257299</v>
      </c>
      <c r="AC112">
        <v>4359.1268845674203</v>
      </c>
      <c r="AJ112" t="s">
        <v>229</v>
      </c>
      <c r="AK112">
        <v>-36.5006885052576</v>
      </c>
      <c r="AL112" t="s">
        <v>229</v>
      </c>
      <c r="AM112">
        <v>431637.21345559001</v>
      </c>
      <c r="AO112">
        <v>79952.587707332597</v>
      </c>
      <c r="AP112">
        <v>59875.690432517702</v>
      </c>
      <c r="AQ112">
        <v>124294.62849734401</v>
      </c>
    </row>
    <row r="113" spans="1:43" x14ac:dyDescent="0.2">
      <c r="A113" t="s">
        <v>60</v>
      </c>
      <c r="B113" s="10">
        <v>43976</v>
      </c>
      <c r="C113">
        <v>36304.453049314201</v>
      </c>
      <c r="D113">
        <v>27350.923429669801</v>
      </c>
      <c r="E113">
        <v>55372.242895217503</v>
      </c>
      <c r="F113">
        <v>10995.0145715418</v>
      </c>
      <c r="G113">
        <v>8588.4902297994395</v>
      </c>
      <c r="H113">
        <v>16212.6343895149</v>
      </c>
      <c r="I113">
        <v>9850.2386584818505</v>
      </c>
      <c r="J113">
        <v>7612.1602510336897</v>
      </c>
      <c r="K113">
        <v>14698.071049668901</v>
      </c>
      <c r="L113">
        <v>1188.559</v>
      </c>
      <c r="M113">
        <v>896.95</v>
      </c>
      <c r="N113">
        <v>1826.175</v>
      </c>
      <c r="O113">
        <v>4534.3129655398398</v>
      </c>
      <c r="P113">
        <v>3191.6348918754102</v>
      </c>
      <c r="Q113">
        <v>7346.5302917644804</v>
      </c>
      <c r="R113">
        <v>1389.20141509886</v>
      </c>
      <c r="S113">
        <v>983.48101377241198</v>
      </c>
      <c r="T113">
        <v>2213.4033141157902</v>
      </c>
      <c r="U113">
        <v>99741.493000000002</v>
      </c>
      <c r="V113">
        <v>98205.45</v>
      </c>
      <c r="W113">
        <v>103718.72500000001</v>
      </c>
      <c r="X113">
        <v>0</v>
      </c>
      <c r="Y113">
        <v>0</v>
      </c>
      <c r="Z113">
        <v>425.5</v>
      </c>
      <c r="AA113">
        <v>1608.1767360766601</v>
      </c>
      <c r="AB113">
        <v>1042.37374269006</v>
      </c>
      <c r="AC113">
        <v>4319.4741479157401</v>
      </c>
      <c r="AJ113" t="s">
        <v>229</v>
      </c>
      <c r="AK113">
        <v>-36.5006885052576</v>
      </c>
      <c r="AL113" t="s">
        <v>229</v>
      </c>
      <c r="AM113">
        <v>436611.28725379601</v>
      </c>
      <c r="AO113">
        <v>75445.855137313105</v>
      </c>
      <c r="AP113">
        <v>55647.487797103298</v>
      </c>
      <c r="AQ113">
        <v>118831.53504910599</v>
      </c>
    </row>
    <row r="114" spans="1:43" x14ac:dyDescent="0.2">
      <c r="A114" t="s">
        <v>60</v>
      </c>
      <c r="B114" s="10">
        <v>43977</v>
      </c>
      <c r="C114">
        <v>35817.974822128199</v>
      </c>
      <c r="D114">
        <v>26704.963427798401</v>
      </c>
      <c r="E114">
        <v>55142.755814671204</v>
      </c>
      <c r="F114">
        <v>10824.4303435816</v>
      </c>
      <c r="G114">
        <v>8317.2764653475206</v>
      </c>
      <c r="H114">
        <v>16288.8144482837</v>
      </c>
      <c r="I114">
        <v>9698.28288546351</v>
      </c>
      <c r="J114">
        <v>7368.3486811306402</v>
      </c>
      <c r="K114">
        <v>14680.9106556361</v>
      </c>
      <c r="L114">
        <v>1165.1189999999999</v>
      </c>
      <c r="M114">
        <v>873.9</v>
      </c>
      <c r="N114">
        <v>1811.0250000000001</v>
      </c>
      <c r="O114">
        <v>4468.2057226454699</v>
      </c>
      <c r="P114">
        <v>3089.6472111057801</v>
      </c>
      <c r="Q114">
        <v>7237.9562993031204</v>
      </c>
      <c r="R114">
        <v>1369.6371564762601</v>
      </c>
      <c r="S114">
        <v>971.113268148153</v>
      </c>
      <c r="T114">
        <v>2194.8934032857401</v>
      </c>
      <c r="U114">
        <v>100906.61199999999</v>
      </c>
      <c r="V114">
        <v>99065.925000000003</v>
      </c>
      <c r="W114">
        <v>105525.45</v>
      </c>
      <c r="X114">
        <v>0</v>
      </c>
      <c r="Y114">
        <v>0</v>
      </c>
      <c r="Z114">
        <v>338.91071428571399</v>
      </c>
      <c r="AA114">
        <v>1539.24947373694</v>
      </c>
      <c r="AB114">
        <v>951.39860380117</v>
      </c>
      <c r="AC114">
        <v>4309.5652331656402</v>
      </c>
      <c r="AJ114" t="s">
        <v>229</v>
      </c>
      <c r="AK114">
        <v>-36.5006885052576</v>
      </c>
      <c r="AL114" t="s">
        <v>229</v>
      </c>
      <c r="AM114">
        <v>441585.36105200101</v>
      </c>
      <c r="AO114">
        <v>71457.768243376297</v>
      </c>
      <c r="AP114">
        <v>51952.863889567197</v>
      </c>
      <c r="AQ114">
        <v>113220.835001292</v>
      </c>
    </row>
    <row r="115" spans="1:43" x14ac:dyDescent="0.2">
      <c r="A115" t="s">
        <v>60</v>
      </c>
      <c r="B115" s="10">
        <v>43978</v>
      </c>
      <c r="C115">
        <v>35312.663986393003</v>
      </c>
      <c r="D115">
        <v>25992.127435214599</v>
      </c>
      <c r="E115">
        <v>55002.030861429601</v>
      </c>
      <c r="F115">
        <v>10705.648871621101</v>
      </c>
      <c r="G115">
        <v>8074.3001359660102</v>
      </c>
      <c r="H115">
        <v>16355.386167157099</v>
      </c>
      <c r="I115">
        <v>9585.7941302775307</v>
      </c>
      <c r="J115">
        <v>7157.4136332271501</v>
      </c>
      <c r="K115">
        <v>14756.893265741801</v>
      </c>
      <c r="L115">
        <v>1144.319</v>
      </c>
      <c r="M115">
        <v>841.95</v>
      </c>
      <c r="N115">
        <v>1791.125</v>
      </c>
      <c r="O115">
        <v>4392.6911048873299</v>
      </c>
      <c r="P115">
        <v>3034.3983233049798</v>
      </c>
      <c r="Q115">
        <v>7167.10430303464</v>
      </c>
      <c r="R115">
        <v>1348.20744978471</v>
      </c>
      <c r="S115">
        <v>943.98145485727696</v>
      </c>
      <c r="T115">
        <v>2194.1829604200002</v>
      </c>
      <c r="U115">
        <v>102050.931</v>
      </c>
      <c r="V115">
        <v>99917.35</v>
      </c>
      <c r="W115">
        <v>107321.7</v>
      </c>
      <c r="X115">
        <v>0</v>
      </c>
      <c r="Y115">
        <v>0</v>
      </c>
      <c r="Z115">
        <v>301.39357142857102</v>
      </c>
      <c r="AA115">
        <v>1483.0768098459801</v>
      </c>
      <c r="AB115">
        <v>868.88659461152895</v>
      </c>
      <c r="AC115">
        <v>4368.8677680372402</v>
      </c>
      <c r="AJ115" t="s">
        <v>229</v>
      </c>
      <c r="AK115">
        <v>-36.5006885052576</v>
      </c>
      <c r="AL115" t="s">
        <v>229</v>
      </c>
      <c r="AM115">
        <v>446559.43485020701</v>
      </c>
      <c r="AO115">
        <v>68183.060581148005</v>
      </c>
      <c r="AP115">
        <v>48974.031291763102</v>
      </c>
      <c r="AQ115">
        <v>108686.67366253299</v>
      </c>
    </row>
    <row r="116" spans="1:43" x14ac:dyDescent="0.2">
      <c r="A116" t="s">
        <v>60</v>
      </c>
      <c r="B116" s="10">
        <v>43979</v>
      </c>
      <c r="C116">
        <v>34764.957438610203</v>
      </c>
      <c r="D116">
        <v>25242.956933328001</v>
      </c>
      <c r="E116">
        <v>54599.063291401602</v>
      </c>
      <c r="F116">
        <v>10555.1060564409</v>
      </c>
      <c r="G116">
        <v>7845.9362323184896</v>
      </c>
      <c r="H116">
        <v>16296.459673821601</v>
      </c>
      <c r="I116">
        <v>9448.9563015817894</v>
      </c>
      <c r="J116">
        <v>6955.8859607059603</v>
      </c>
      <c r="K116">
        <v>14662.657268373599</v>
      </c>
      <c r="L116">
        <v>1126.328</v>
      </c>
      <c r="M116">
        <v>816.95</v>
      </c>
      <c r="N116">
        <v>1781.2</v>
      </c>
      <c r="O116">
        <v>4303.2030183350498</v>
      </c>
      <c r="P116">
        <v>2924.0676844865702</v>
      </c>
      <c r="Q116">
        <v>7127.1600917570104</v>
      </c>
      <c r="R116">
        <v>1321.20849384441</v>
      </c>
      <c r="S116">
        <v>918.87724366276996</v>
      </c>
      <c r="T116">
        <v>2175.5988942425802</v>
      </c>
      <c r="U116">
        <v>103177.25900000001</v>
      </c>
      <c r="V116">
        <v>100749.8</v>
      </c>
      <c r="W116">
        <v>109167.175</v>
      </c>
      <c r="X116">
        <v>0</v>
      </c>
      <c r="Y116">
        <v>0</v>
      </c>
      <c r="Z116">
        <v>233.00083333333299</v>
      </c>
      <c r="AA116">
        <v>1419.78779445229</v>
      </c>
      <c r="AB116">
        <v>780.63959899749398</v>
      </c>
      <c r="AC116">
        <v>4367.3058441104204</v>
      </c>
      <c r="AJ116" t="s">
        <v>229</v>
      </c>
      <c r="AK116">
        <v>-36.5006885052576</v>
      </c>
      <c r="AL116" t="s">
        <v>229</v>
      </c>
      <c r="AM116">
        <v>451533.508648413</v>
      </c>
      <c r="AO116">
        <v>65104.219856597498</v>
      </c>
      <c r="AP116">
        <v>46291.287048350401</v>
      </c>
      <c r="AQ116">
        <v>104586.05864438901</v>
      </c>
    </row>
    <row r="117" spans="1:43" x14ac:dyDescent="0.2">
      <c r="A117" t="s">
        <v>60</v>
      </c>
      <c r="B117" s="10">
        <v>43980</v>
      </c>
      <c r="C117">
        <v>34175.782298934297</v>
      </c>
      <c r="D117">
        <v>24371.0141425369</v>
      </c>
      <c r="E117">
        <v>54465.706319976001</v>
      </c>
      <c r="F117">
        <v>10403.023781113799</v>
      </c>
      <c r="G117">
        <v>7616.7830419744696</v>
      </c>
      <c r="H117">
        <v>16182.446102170999</v>
      </c>
      <c r="I117">
        <v>9307.6008745595009</v>
      </c>
      <c r="J117">
        <v>6744.8967845440402</v>
      </c>
      <c r="K117">
        <v>14594.4620831349</v>
      </c>
      <c r="L117">
        <v>1110.8209999999999</v>
      </c>
      <c r="M117">
        <v>798.97500000000002</v>
      </c>
      <c r="N117">
        <v>1771.2750000000001</v>
      </c>
      <c r="O117">
        <v>4194.2411536538903</v>
      </c>
      <c r="P117">
        <v>2794.3927274443399</v>
      </c>
      <c r="Q117">
        <v>7023.6118852017898</v>
      </c>
      <c r="R117">
        <v>1289.1400206026799</v>
      </c>
      <c r="S117">
        <v>881.90876975546405</v>
      </c>
      <c r="T117">
        <v>2129.5461040816799</v>
      </c>
      <c r="U117">
        <v>104288.08</v>
      </c>
      <c r="V117">
        <v>101566.6</v>
      </c>
      <c r="W117">
        <v>110935.02499999999</v>
      </c>
      <c r="X117">
        <v>0</v>
      </c>
      <c r="Y117">
        <v>0</v>
      </c>
      <c r="Z117">
        <v>174.763571428571</v>
      </c>
      <c r="AA117">
        <v>1361.6918937410001</v>
      </c>
      <c r="AB117">
        <v>701.61472431077698</v>
      </c>
      <c r="AC117">
        <v>4368.0410840473196</v>
      </c>
      <c r="AJ117" t="s">
        <v>229</v>
      </c>
      <c r="AK117">
        <v>-36.5006885052576</v>
      </c>
      <c r="AL117" t="s">
        <v>229</v>
      </c>
      <c r="AM117">
        <v>456507.582446619</v>
      </c>
      <c r="AO117">
        <v>61999.785479070903</v>
      </c>
      <c r="AP117">
        <v>43636.703368903698</v>
      </c>
      <c r="AQ117">
        <v>100527.048395391</v>
      </c>
    </row>
    <row r="118" spans="1:43" x14ac:dyDescent="0.2">
      <c r="A118" t="s">
        <v>60</v>
      </c>
      <c r="B118" s="10">
        <v>43981</v>
      </c>
      <c r="C118">
        <v>33561.596383916898</v>
      </c>
      <c r="D118">
        <v>23636.887447019399</v>
      </c>
      <c r="E118">
        <v>54282.259117925802</v>
      </c>
      <c r="F118">
        <v>10219.166831351</v>
      </c>
      <c r="G118">
        <v>7346.1183963898002</v>
      </c>
      <c r="H118">
        <v>16152.364186876501</v>
      </c>
      <c r="I118">
        <v>9139.4736884518607</v>
      </c>
      <c r="J118">
        <v>6516.3772109177398</v>
      </c>
      <c r="K118">
        <v>14531.154643762</v>
      </c>
      <c r="L118">
        <v>1095.2560000000001</v>
      </c>
      <c r="M118">
        <v>781.97500000000002</v>
      </c>
      <c r="N118">
        <v>1764</v>
      </c>
      <c r="O118">
        <v>4077.7469856799098</v>
      </c>
      <c r="P118">
        <v>2689.5241625059898</v>
      </c>
      <c r="Q118">
        <v>6884.7090074450798</v>
      </c>
      <c r="R118">
        <v>1255.8199813215499</v>
      </c>
      <c r="S118">
        <v>845.93029332144499</v>
      </c>
      <c r="T118">
        <v>2106.3181346547299</v>
      </c>
      <c r="U118">
        <v>105383.336</v>
      </c>
      <c r="V118">
        <v>102351.75</v>
      </c>
      <c r="W118">
        <v>112744.2</v>
      </c>
      <c r="X118">
        <v>0</v>
      </c>
      <c r="Y118">
        <v>0</v>
      </c>
      <c r="Z118">
        <v>144.71345238095199</v>
      </c>
      <c r="AA118">
        <v>1299.0217269841301</v>
      </c>
      <c r="AB118">
        <v>619.72733918128597</v>
      </c>
      <c r="AC118">
        <v>4358.1792437589102</v>
      </c>
      <c r="AJ118" t="s">
        <v>229</v>
      </c>
      <c r="AK118">
        <v>-36.5006885052576</v>
      </c>
      <c r="AL118" t="s">
        <v>229</v>
      </c>
      <c r="AM118">
        <v>461481.656244824</v>
      </c>
      <c r="AO118">
        <v>58938.923649656601</v>
      </c>
      <c r="AP118">
        <v>40936.094028876701</v>
      </c>
      <c r="AQ118">
        <v>96259.975966703903</v>
      </c>
    </row>
    <row r="119" spans="1:43" x14ac:dyDescent="0.2">
      <c r="A119" t="s">
        <v>60</v>
      </c>
      <c r="B119" s="10">
        <v>43982</v>
      </c>
      <c r="C119">
        <v>32925.894582119901</v>
      </c>
      <c r="D119">
        <v>22837.630403646101</v>
      </c>
      <c r="E119">
        <v>53612.112588329102</v>
      </c>
      <c r="F119">
        <v>10006.7444741569</v>
      </c>
      <c r="G119">
        <v>7077.5035485749604</v>
      </c>
      <c r="H119">
        <v>16054.5789464423</v>
      </c>
      <c r="I119">
        <v>8945.8879916932692</v>
      </c>
      <c r="J119">
        <v>6288.05010782711</v>
      </c>
      <c r="K119">
        <v>14384.855761032</v>
      </c>
      <c r="L119">
        <v>1078.579</v>
      </c>
      <c r="M119">
        <v>768.77499999999998</v>
      </c>
      <c r="N119">
        <v>1749.05</v>
      </c>
      <c r="O119">
        <v>3959.6797597572499</v>
      </c>
      <c r="P119">
        <v>2551.4034433019501</v>
      </c>
      <c r="Q119">
        <v>6732.20751519636</v>
      </c>
      <c r="R119">
        <v>1220.6473407470201</v>
      </c>
      <c r="S119">
        <v>811.59360302343805</v>
      </c>
      <c r="T119">
        <v>2068.8350762216201</v>
      </c>
      <c r="U119">
        <v>106461.91499999999</v>
      </c>
      <c r="V119">
        <v>103112.05</v>
      </c>
      <c r="W119">
        <v>114547.175</v>
      </c>
      <c r="X119">
        <v>0</v>
      </c>
      <c r="Y119">
        <v>0</v>
      </c>
      <c r="Z119">
        <v>68.0478571428566</v>
      </c>
      <c r="AA119">
        <v>1232.1458767179099</v>
      </c>
      <c r="AB119">
        <v>537.14046052631602</v>
      </c>
      <c r="AC119">
        <v>4316.0883108855596</v>
      </c>
      <c r="AJ119" t="s">
        <v>229</v>
      </c>
      <c r="AK119">
        <v>-36.5006885052576</v>
      </c>
      <c r="AL119" t="s">
        <v>229</v>
      </c>
      <c r="AM119">
        <v>466455.73004302901</v>
      </c>
      <c r="AO119">
        <v>55820.123937505297</v>
      </c>
      <c r="AP119">
        <v>38095.691392226297</v>
      </c>
      <c r="AQ119">
        <v>91579.089239426496</v>
      </c>
    </row>
    <row r="120" spans="1:43" x14ac:dyDescent="0.2">
      <c r="A120" t="s">
        <v>60</v>
      </c>
      <c r="B120" s="10">
        <v>43983</v>
      </c>
      <c r="C120">
        <v>32204.229690942801</v>
      </c>
      <c r="D120">
        <v>22017.371025401899</v>
      </c>
      <c r="E120">
        <v>52576.174119097697</v>
      </c>
      <c r="F120">
        <v>9772.9952956667403</v>
      </c>
      <c r="G120">
        <v>6783.4594429090603</v>
      </c>
      <c r="H120">
        <v>15832.670625889599</v>
      </c>
      <c r="I120">
        <v>8732.7326256734796</v>
      </c>
      <c r="J120">
        <v>6023.3618151658302</v>
      </c>
      <c r="K120">
        <v>14223.995956900601</v>
      </c>
      <c r="L120">
        <v>1059.2760000000001</v>
      </c>
      <c r="M120">
        <v>745.8</v>
      </c>
      <c r="N120">
        <v>1728.0250000000001</v>
      </c>
      <c r="O120">
        <v>3837.6428895430299</v>
      </c>
      <c r="P120">
        <v>2459.75533413224</v>
      </c>
      <c r="Q120">
        <v>6600.0764034166295</v>
      </c>
      <c r="R120">
        <v>1182.43478603485</v>
      </c>
      <c r="S120">
        <v>765.74202901447904</v>
      </c>
      <c r="T120">
        <v>2038.6897760095901</v>
      </c>
      <c r="U120">
        <v>107521.19100000001</v>
      </c>
      <c r="V120">
        <v>103847.45</v>
      </c>
      <c r="W120">
        <v>116206.25</v>
      </c>
      <c r="X120">
        <v>0</v>
      </c>
      <c r="Y120">
        <v>0</v>
      </c>
      <c r="Z120">
        <v>68.284999999999997</v>
      </c>
      <c r="AA120">
        <v>1160.9318285818699</v>
      </c>
      <c r="AB120">
        <v>458.88855733082698</v>
      </c>
      <c r="AC120">
        <v>4252.8559810985798</v>
      </c>
      <c r="AJ120" t="s">
        <v>229</v>
      </c>
      <c r="AK120">
        <v>-36.5006885052576</v>
      </c>
      <c r="AL120" t="s">
        <v>229</v>
      </c>
      <c r="AM120">
        <v>471429.803841235</v>
      </c>
      <c r="AO120">
        <v>52671.737367491398</v>
      </c>
      <c r="AP120">
        <v>35332.634784605703</v>
      </c>
      <c r="AQ120">
        <v>86778.910660645794</v>
      </c>
    </row>
    <row r="121" spans="1:43" x14ac:dyDescent="0.2">
      <c r="A121" t="s">
        <v>60</v>
      </c>
      <c r="B121" s="10">
        <v>43984</v>
      </c>
      <c r="C121">
        <v>31420.830331461599</v>
      </c>
      <c r="D121">
        <v>21139.2336933078</v>
      </c>
      <c r="E121">
        <v>52101.579820292201</v>
      </c>
      <c r="F121">
        <v>9524.4200099866302</v>
      </c>
      <c r="G121">
        <v>6479.0908765211398</v>
      </c>
      <c r="H121">
        <v>15665.8136324526</v>
      </c>
      <c r="I121">
        <v>8504.6669943998695</v>
      </c>
      <c r="J121">
        <v>5771.6037780950801</v>
      </c>
      <c r="K121">
        <v>14056.130256034599</v>
      </c>
      <c r="L121">
        <v>1035.4480000000001</v>
      </c>
      <c r="M121">
        <v>715.95</v>
      </c>
      <c r="N121">
        <v>1697.175</v>
      </c>
      <c r="O121">
        <v>3698.6786384913098</v>
      </c>
      <c r="P121">
        <v>2298.9735987733002</v>
      </c>
      <c r="Q121">
        <v>6575.0117086126002</v>
      </c>
      <c r="R121">
        <v>1142.98880857113</v>
      </c>
      <c r="S121">
        <v>728.12002026117204</v>
      </c>
      <c r="T121">
        <v>1970.0631699913399</v>
      </c>
      <c r="U121">
        <v>108556.639</v>
      </c>
      <c r="V121">
        <v>104553.925</v>
      </c>
      <c r="W121">
        <v>117814.375</v>
      </c>
      <c r="X121">
        <v>0</v>
      </c>
      <c r="Y121">
        <v>0</v>
      </c>
      <c r="Z121">
        <v>71.978571428571399</v>
      </c>
      <c r="AA121">
        <v>1084.5651515869699</v>
      </c>
      <c r="AB121">
        <v>383.823958333333</v>
      </c>
      <c r="AC121">
        <v>4181.3915706015296</v>
      </c>
      <c r="AJ121" t="s">
        <v>229</v>
      </c>
      <c r="AK121">
        <v>-36.5006885052576</v>
      </c>
      <c r="AL121" t="s">
        <v>229</v>
      </c>
      <c r="AM121">
        <v>476403.87763944099</v>
      </c>
      <c r="AO121">
        <v>49732.733293064703</v>
      </c>
      <c r="AP121">
        <v>32748.464595188001</v>
      </c>
      <c r="AQ121">
        <v>82146.964753758206</v>
      </c>
    </row>
    <row r="122" spans="1:43" x14ac:dyDescent="0.2">
      <c r="A122" t="s">
        <v>60</v>
      </c>
      <c r="B122" s="10">
        <v>43985</v>
      </c>
      <c r="C122">
        <v>30569.128055689001</v>
      </c>
      <c r="D122">
        <v>20226.0497363309</v>
      </c>
      <c r="E122">
        <v>51385.414033461399</v>
      </c>
      <c r="F122">
        <v>9262.9887902594</v>
      </c>
      <c r="G122">
        <v>6172.2723954718504</v>
      </c>
      <c r="H122">
        <v>15489.2104932722</v>
      </c>
      <c r="I122">
        <v>8265.2408005065899</v>
      </c>
      <c r="J122">
        <v>5504.1556099127502</v>
      </c>
      <c r="K122">
        <v>13868.450191698101</v>
      </c>
      <c r="L122">
        <v>1007.421</v>
      </c>
      <c r="M122">
        <v>685.95</v>
      </c>
      <c r="N122">
        <v>1666.2750000000001</v>
      </c>
      <c r="O122">
        <v>3567.77477887756</v>
      </c>
      <c r="P122">
        <v>2171.9834879247201</v>
      </c>
      <c r="Q122">
        <v>6248.8941251129299</v>
      </c>
      <c r="R122">
        <v>1102.99415091028</v>
      </c>
      <c r="S122">
        <v>685.80279888057896</v>
      </c>
      <c r="T122">
        <v>1921.7869170049901</v>
      </c>
      <c r="U122">
        <v>109564.06</v>
      </c>
      <c r="V122">
        <v>105240.7</v>
      </c>
      <c r="W122">
        <v>119387.825</v>
      </c>
      <c r="X122">
        <v>0</v>
      </c>
      <c r="Y122">
        <v>0</v>
      </c>
      <c r="Z122">
        <v>68.748095238095203</v>
      </c>
      <c r="AA122">
        <v>1005.92838488189</v>
      </c>
      <c r="AB122">
        <v>325.45</v>
      </c>
      <c r="AC122">
        <v>4079.0097099980298</v>
      </c>
      <c r="AJ122" t="s">
        <v>229</v>
      </c>
      <c r="AK122">
        <v>-36.5006885052576</v>
      </c>
      <c r="AL122" t="s">
        <v>229</v>
      </c>
      <c r="AM122">
        <v>481377.95143764699</v>
      </c>
      <c r="AO122">
        <v>47081.4517326032</v>
      </c>
      <c r="AP122">
        <v>30522.019768824</v>
      </c>
      <c r="AQ122">
        <v>78555.413411131507</v>
      </c>
    </row>
    <row r="123" spans="1:43" x14ac:dyDescent="0.2">
      <c r="A123" t="s">
        <v>60</v>
      </c>
      <c r="B123" s="10">
        <v>43986</v>
      </c>
      <c r="C123">
        <v>29654.306875681999</v>
      </c>
      <c r="D123">
        <v>19288.6924628624</v>
      </c>
      <c r="E123">
        <v>50625.354631588802</v>
      </c>
      <c r="F123">
        <v>9009.3253136585608</v>
      </c>
      <c r="G123">
        <v>5943.7809401326003</v>
      </c>
      <c r="H123">
        <v>15205.956809994699</v>
      </c>
      <c r="I123">
        <v>8029.6025219613502</v>
      </c>
      <c r="J123">
        <v>5287.5562871959901</v>
      </c>
      <c r="K123">
        <v>13622.096227751401</v>
      </c>
      <c r="L123">
        <v>977.57799999999997</v>
      </c>
      <c r="M123">
        <v>655.97500000000002</v>
      </c>
      <c r="N123">
        <v>1641.25</v>
      </c>
      <c r="O123">
        <v>3424.6081955221998</v>
      </c>
      <c r="P123">
        <v>2045.0078435836799</v>
      </c>
      <c r="Q123">
        <v>6070.0168596925896</v>
      </c>
      <c r="R123">
        <v>1061.98975980823</v>
      </c>
      <c r="S123">
        <v>648.29695880325801</v>
      </c>
      <c r="T123">
        <v>1884.19579273882</v>
      </c>
      <c r="U123">
        <v>110541.63800000001</v>
      </c>
      <c r="V123">
        <v>105903.175</v>
      </c>
      <c r="W123">
        <v>120918.675</v>
      </c>
      <c r="X123">
        <v>0</v>
      </c>
      <c r="Y123">
        <v>0</v>
      </c>
      <c r="Z123">
        <v>59.226666666666297</v>
      </c>
      <c r="AA123">
        <v>928.04700592880204</v>
      </c>
      <c r="AB123">
        <v>275.48750000000001</v>
      </c>
      <c r="AC123">
        <v>3956.0856781842599</v>
      </c>
      <c r="AJ123" t="s">
        <v>229</v>
      </c>
      <c r="AK123">
        <v>-36.5006885052576</v>
      </c>
      <c r="AL123" t="s">
        <v>229</v>
      </c>
      <c r="AM123">
        <v>486352.02523585199</v>
      </c>
      <c r="AO123">
        <v>44566.992900384001</v>
      </c>
      <c r="AP123">
        <v>28466.272490473901</v>
      </c>
      <c r="AQ123">
        <v>74734.404297627101</v>
      </c>
    </row>
    <row r="124" spans="1:43" x14ac:dyDescent="0.2">
      <c r="A124" t="s">
        <v>60</v>
      </c>
      <c r="B124" s="10">
        <v>43987</v>
      </c>
      <c r="C124">
        <v>28701.675295699901</v>
      </c>
      <c r="D124">
        <v>18364.673012891701</v>
      </c>
      <c r="E124">
        <v>49282.618557120601</v>
      </c>
      <c r="F124">
        <v>8746.1119309134792</v>
      </c>
      <c r="G124">
        <v>5685.5472060359198</v>
      </c>
      <c r="H124">
        <v>14920.299349374</v>
      </c>
      <c r="I124">
        <v>7785.15701063918</v>
      </c>
      <c r="J124">
        <v>5044.3465410338904</v>
      </c>
      <c r="K124">
        <v>13307.920426627499</v>
      </c>
      <c r="L124">
        <v>947.08699999999999</v>
      </c>
      <c r="M124">
        <v>621.97500000000002</v>
      </c>
      <c r="N124">
        <v>1611.125</v>
      </c>
      <c r="O124">
        <v>3282.3797521618999</v>
      </c>
      <c r="P124">
        <v>1902.67636838308</v>
      </c>
      <c r="Q124">
        <v>6085.13186420283</v>
      </c>
      <c r="R124">
        <v>1017.38467577532</v>
      </c>
      <c r="S124">
        <v>602.68056660992499</v>
      </c>
      <c r="T124">
        <v>1834.2402586937301</v>
      </c>
      <c r="U124">
        <v>111488.72500000001</v>
      </c>
      <c r="V124">
        <v>106534.72500000001</v>
      </c>
      <c r="W124">
        <v>122519.125</v>
      </c>
      <c r="X124">
        <v>0</v>
      </c>
      <c r="Y124">
        <v>0</v>
      </c>
      <c r="Z124">
        <v>53.613333333333102</v>
      </c>
      <c r="AA124">
        <v>847.82959336378303</v>
      </c>
      <c r="AB124">
        <v>224.4375</v>
      </c>
      <c r="AC124">
        <v>3809.0638668669199</v>
      </c>
      <c r="AJ124" t="s">
        <v>229</v>
      </c>
      <c r="AK124">
        <v>-36.5006885052576</v>
      </c>
      <c r="AL124" t="s">
        <v>229</v>
      </c>
      <c r="AM124">
        <v>491326.09903405799</v>
      </c>
      <c r="AO124">
        <v>42202.747300301002</v>
      </c>
      <c r="AP124">
        <v>26596.9687399084</v>
      </c>
      <c r="AQ124">
        <v>71065.684416408505</v>
      </c>
    </row>
    <row r="125" spans="1:43" x14ac:dyDescent="0.2">
      <c r="A125" t="s">
        <v>60</v>
      </c>
      <c r="B125" s="10">
        <v>43988</v>
      </c>
      <c r="C125">
        <v>27718.9956892277</v>
      </c>
      <c r="D125">
        <v>17462.689787113501</v>
      </c>
      <c r="E125">
        <v>48331.556540531201</v>
      </c>
      <c r="F125">
        <v>8475.2209574173594</v>
      </c>
      <c r="G125">
        <v>5432.3689885041804</v>
      </c>
      <c r="H125">
        <v>14548.738704642399</v>
      </c>
      <c r="I125">
        <v>7534.1841795154296</v>
      </c>
      <c r="J125">
        <v>4807.9817735955503</v>
      </c>
      <c r="K125">
        <v>13022.9059085591</v>
      </c>
      <c r="L125">
        <v>915.44299999999998</v>
      </c>
      <c r="M125">
        <v>590</v>
      </c>
      <c r="N125">
        <v>1573.2249999999999</v>
      </c>
      <c r="O125">
        <v>3136.6816648877998</v>
      </c>
      <c r="P125">
        <v>1795.83996941386</v>
      </c>
      <c r="Q125">
        <v>5873.33523385434</v>
      </c>
      <c r="R125">
        <v>974.21191844205896</v>
      </c>
      <c r="S125">
        <v>565.443682910657</v>
      </c>
      <c r="T125">
        <v>1779.96805022903</v>
      </c>
      <c r="U125">
        <v>112404.16800000001</v>
      </c>
      <c r="V125">
        <v>107135.02499999999</v>
      </c>
      <c r="W125">
        <v>124129.375</v>
      </c>
      <c r="X125">
        <v>0</v>
      </c>
      <c r="Y125">
        <v>0</v>
      </c>
      <c r="Z125">
        <v>39.959999999999901</v>
      </c>
      <c r="AA125">
        <v>765.35597132376597</v>
      </c>
      <c r="AB125">
        <v>172.47499999999999</v>
      </c>
      <c r="AC125">
        <v>3667.9384349156198</v>
      </c>
      <c r="AJ125" t="s">
        <v>229</v>
      </c>
      <c r="AK125">
        <v>-36.5006885052576</v>
      </c>
      <c r="AL125" t="s">
        <v>229</v>
      </c>
      <c r="AM125">
        <v>496300.17283226299</v>
      </c>
      <c r="AO125">
        <v>40051.982586444901</v>
      </c>
      <c r="AP125">
        <v>24861.749043374701</v>
      </c>
      <c r="AQ125">
        <v>67888.615854431904</v>
      </c>
    </row>
    <row r="126" spans="1:43" x14ac:dyDescent="0.2">
      <c r="A126" t="s">
        <v>60</v>
      </c>
      <c r="B126" s="10">
        <v>43989</v>
      </c>
      <c r="C126">
        <v>26721.126017015598</v>
      </c>
      <c r="D126">
        <v>16445.9660495754</v>
      </c>
      <c r="E126">
        <v>47101.991613436898</v>
      </c>
      <c r="F126">
        <v>8198.2427695038896</v>
      </c>
      <c r="G126">
        <v>5187.0984741336897</v>
      </c>
      <c r="H126">
        <v>14246.466145099699</v>
      </c>
      <c r="I126">
        <v>7278.13088570737</v>
      </c>
      <c r="J126">
        <v>4552.6985675727801</v>
      </c>
      <c r="K126">
        <v>12741.8745516979</v>
      </c>
      <c r="L126">
        <v>882.80600000000004</v>
      </c>
      <c r="M126">
        <v>558.95000000000005</v>
      </c>
      <c r="N126">
        <v>1533.35</v>
      </c>
      <c r="O126">
        <v>3005.8633072724001</v>
      </c>
      <c r="P126">
        <v>1689.9056589155</v>
      </c>
      <c r="Q126">
        <v>5772.2839255378203</v>
      </c>
      <c r="R126">
        <v>932.41022718539205</v>
      </c>
      <c r="S126">
        <v>528.97108865367102</v>
      </c>
      <c r="T126">
        <v>1748.19031475157</v>
      </c>
      <c r="U126">
        <v>113286.974</v>
      </c>
      <c r="V126">
        <v>107700.45</v>
      </c>
      <c r="W126">
        <v>125714.22500000001</v>
      </c>
      <c r="X126">
        <v>0</v>
      </c>
      <c r="Y126">
        <v>0</v>
      </c>
      <c r="Z126">
        <v>25.9860714285713</v>
      </c>
      <c r="AA126">
        <v>680.77867865090695</v>
      </c>
      <c r="AB126">
        <v>122.9875</v>
      </c>
      <c r="AC126">
        <v>3475.9759460762002</v>
      </c>
      <c r="AJ126" t="s">
        <v>229</v>
      </c>
      <c r="AK126">
        <v>-36.5006885052576</v>
      </c>
      <c r="AL126" t="s">
        <v>229</v>
      </c>
      <c r="AM126">
        <v>501274.24663046899</v>
      </c>
      <c r="AO126">
        <v>38016.874941161797</v>
      </c>
      <c r="AP126">
        <v>23264.9278250877</v>
      </c>
      <c r="AQ126">
        <v>64713.972094701698</v>
      </c>
    </row>
    <row r="127" spans="1:43" x14ac:dyDescent="0.2">
      <c r="A127" t="s">
        <v>60</v>
      </c>
      <c r="B127" s="10">
        <v>43990</v>
      </c>
      <c r="C127">
        <v>25732.145616378599</v>
      </c>
      <c r="D127">
        <v>15532.4810013762</v>
      </c>
      <c r="E127">
        <v>46108.254058677303</v>
      </c>
      <c r="F127">
        <v>7917.5273584221504</v>
      </c>
      <c r="G127">
        <v>4906.66565468523</v>
      </c>
      <c r="H127">
        <v>13983.7468262804</v>
      </c>
      <c r="I127">
        <v>7019.6335624794201</v>
      </c>
      <c r="J127">
        <v>4298.7421572396897</v>
      </c>
      <c r="K127">
        <v>12461.8650467798</v>
      </c>
      <c r="L127">
        <v>849.71400000000006</v>
      </c>
      <c r="M127">
        <v>524</v>
      </c>
      <c r="N127">
        <v>1494.4749999999999</v>
      </c>
      <c r="O127">
        <v>2877.69396550687</v>
      </c>
      <c r="P127">
        <v>1568.48963634867</v>
      </c>
      <c r="Q127">
        <v>5512.1261331236201</v>
      </c>
      <c r="R127">
        <v>893.14874539452205</v>
      </c>
      <c r="S127">
        <v>495.74120156342201</v>
      </c>
      <c r="T127">
        <v>1720.8765790761299</v>
      </c>
      <c r="U127">
        <v>114136.68799999999</v>
      </c>
      <c r="V127">
        <v>108231</v>
      </c>
      <c r="W127">
        <v>127266.85</v>
      </c>
      <c r="X127">
        <v>0</v>
      </c>
      <c r="Y127">
        <v>0</v>
      </c>
      <c r="Z127">
        <v>1.7248809523806501</v>
      </c>
      <c r="AA127">
        <v>606.94025049785103</v>
      </c>
      <c r="AB127">
        <v>74.95</v>
      </c>
      <c r="AC127">
        <v>3311.5711152779099</v>
      </c>
      <c r="AJ127" t="s">
        <v>229</v>
      </c>
      <c r="AK127">
        <v>-36.5006885052576</v>
      </c>
      <c r="AL127" t="s">
        <v>229</v>
      </c>
      <c r="AM127">
        <v>506248.32042867498</v>
      </c>
      <c r="AO127">
        <v>36052.222388021903</v>
      </c>
      <c r="AP127">
        <v>21822.317649021501</v>
      </c>
      <c r="AQ127">
        <v>61818.236904803198</v>
      </c>
    </row>
    <row r="128" spans="1:43" x14ac:dyDescent="0.2">
      <c r="A128" t="s">
        <v>60</v>
      </c>
      <c r="B128" s="10">
        <v>43991</v>
      </c>
      <c r="C128">
        <v>24761.096788999101</v>
      </c>
      <c r="D128">
        <v>14627.763315042101</v>
      </c>
      <c r="E128">
        <v>45321.176884127999</v>
      </c>
      <c r="F128">
        <v>7634.3528365624998</v>
      </c>
      <c r="G128">
        <v>4631.4257266801196</v>
      </c>
      <c r="H128">
        <v>13661.7876846812</v>
      </c>
      <c r="I128">
        <v>6760.5872578289</v>
      </c>
      <c r="J128">
        <v>4063.3278550177902</v>
      </c>
      <c r="K128">
        <v>12169.945089987399</v>
      </c>
      <c r="L128">
        <v>815.42600000000004</v>
      </c>
      <c r="M128">
        <v>488.97500000000002</v>
      </c>
      <c r="N128">
        <v>1461.2750000000001</v>
      </c>
      <c r="O128">
        <v>2759.5891938568602</v>
      </c>
      <c r="P128">
        <v>1463.26005173372</v>
      </c>
      <c r="Q128">
        <v>5532.0456625632696</v>
      </c>
      <c r="R128">
        <v>855.470927925051</v>
      </c>
      <c r="S128">
        <v>466.71912301149098</v>
      </c>
      <c r="T128">
        <v>1684.3618626683101</v>
      </c>
      <c r="U128">
        <v>114952.114</v>
      </c>
      <c r="V128">
        <v>108747.65</v>
      </c>
      <c r="W128">
        <v>128783.22500000001</v>
      </c>
      <c r="X128">
        <v>0</v>
      </c>
      <c r="Y128">
        <v>0</v>
      </c>
      <c r="Z128">
        <v>0</v>
      </c>
      <c r="AA128">
        <v>535.24041826308803</v>
      </c>
      <c r="AB128">
        <v>39.487499999999997</v>
      </c>
      <c r="AC128">
        <v>3186.6636853441501</v>
      </c>
      <c r="AJ128" t="s">
        <v>229</v>
      </c>
      <c r="AK128">
        <v>-36.5006885052576</v>
      </c>
      <c r="AL128" t="s">
        <v>229</v>
      </c>
      <c r="AM128">
        <v>511222.39422687999</v>
      </c>
      <c r="AO128">
        <v>34234.298186767497</v>
      </c>
      <c r="AP128">
        <v>20439.667562004099</v>
      </c>
      <c r="AQ128">
        <v>59104.356857928004</v>
      </c>
    </row>
    <row r="129" spans="1:43" x14ac:dyDescent="0.2">
      <c r="A129" t="s">
        <v>60</v>
      </c>
      <c r="B129" s="10">
        <v>43992</v>
      </c>
      <c r="C129">
        <v>23818.7186219016</v>
      </c>
      <c r="D129">
        <v>13729.747621972299</v>
      </c>
      <c r="E129">
        <v>44546.680597626699</v>
      </c>
      <c r="F129">
        <v>7355.1087696385803</v>
      </c>
      <c r="G129">
        <v>4373.7020017537297</v>
      </c>
      <c r="H129">
        <v>13379.2088985142</v>
      </c>
      <c r="I129">
        <v>6506.9112445315895</v>
      </c>
      <c r="J129">
        <v>3825.1905940039501</v>
      </c>
      <c r="K129">
        <v>11955.7510656342</v>
      </c>
      <c r="L129">
        <v>779.41600000000005</v>
      </c>
      <c r="M129">
        <v>456.97500000000002</v>
      </c>
      <c r="N129">
        <v>1425.2249999999999</v>
      </c>
      <c r="O129">
        <v>2659.1015852761898</v>
      </c>
      <c r="P129">
        <v>1390.32698507601</v>
      </c>
      <c r="Q129">
        <v>5485.5155926888301</v>
      </c>
      <c r="R129">
        <v>821.94242692049102</v>
      </c>
      <c r="S129">
        <v>442.32150453895503</v>
      </c>
      <c r="T129">
        <v>1662.08723217239</v>
      </c>
      <c r="U129">
        <v>115731.53</v>
      </c>
      <c r="V129">
        <v>109224.625</v>
      </c>
      <c r="W129">
        <v>130079.6</v>
      </c>
      <c r="X129">
        <v>0</v>
      </c>
      <c r="Y129">
        <v>0</v>
      </c>
      <c r="Z129">
        <v>0</v>
      </c>
      <c r="AA129">
        <v>464.122248248733</v>
      </c>
      <c r="AB129">
        <v>26.5</v>
      </c>
      <c r="AC129">
        <v>3036.7592899835399</v>
      </c>
      <c r="AJ129" t="s">
        <v>229</v>
      </c>
      <c r="AK129">
        <v>-36.5006885052576</v>
      </c>
      <c r="AL129" t="s">
        <v>229</v>
      </c>
      <c r="AM129">
        <v>516196.46802508598</v>
      </c>
      <c r="AO129">
        <v>32490.244106141799</v>
      </c>
      <c r="AP129">
        <v>19038.618160547401</v>
      </c>
      <c r="AQ129">
        <v>56497.0853159252</v>
      </c>
    </row>
    <row r="130" spans="1:43" x14ac:dyDescent="0.2">
      <c r="A130" t="s">
        <v>60</v>
      </c>
      <c r="B130" s="10">
        <v>43993</v>
      </c>
      <c r="C130">
        <v>22914.7209822226</v>
      </c>
      <c r="D130">
        <v>12897.581535982299</v>
      </c>
      <c r="E130">
        <v>43655.800079939203</v>
      </c>
      <c r="F130">
        <v>7082.8992552293403</v>
      </c>
      <c r="G130">
        <v>4126.6857467057798</v>
      </c>
      <c r="H130">
        <v>13140.653166996701</v>
      </c>
      <c r="I130">
        <v>6261.05577463177</v>
      </c>
      <c r="J130">
        <v>3588.32606114281</v>
      </c>
      <c r="K130">
        <v>11755.430495933701</v>
      </c>
      <c r="L130">
        <v>744.18899999999996</v>
      </c>
      <c r="M130">
        <v>426.97500000000002</v>
      </c>
      <c r="N130">
        <v>1392.15</v>
      </c>
      <c r="O130">
        <v>2557.4187437566802</v>
      </c>
      <c r="P130">
        <v>1307.5336532546401</v>
      </c>
      <c r="Q130">
        <v>5316.4884481235104</v>
      </c>
      <c r="R130">
        <v>788.92550619344104</v>
      </c>
      <c r="S130">
        <v>409.22929768696201</v>
      </c>
      <c r="T130">
        <v>1600.7896063180699</v>
      </c>
      <c r="U130">
        <v>116475.719</v>
      </c>
      <c r="V130">
        <v>109672.65</v>
      </c>
      <c r="W130">
        <v>131349.97500000001</v>
      </c>
      <c r="X130">
        <v>0</v>
      </c>
      <c r="Y130">
        <v>0</v>
      </c>
      <c r="Z130">
        <v>0</v>
      </c>
      <c r="AA130">
        <v>394.74587541208803</v>
      </c>
      <c r="AB130">
        <v>17</v>
      </c>
      <c r="AC130">
        <v>2862.5230179733799</v>
      </c>
      <c r="AJ130" t="s">
        <v>229</v>
      </c>
      <c r="AK130">
        <v>-36.5006885052576</v>
      </c>
      <c r="AL130" t="s">
        <v>229</v>
      </c>
      <c r="AM130">
        <v>521170.54182329198</v>
      </c>
      <c r="AO130">
        <v>30723.8045852182</v>
      </c>
      <c r="AP130">
        <v>17657.834863693799</v>
      </c>
      <c r="AQ130">
        <v>53877.0944525308</v>
      </c>
    </row>
    <row r="131" spans="1:43" x14ac:dyDescent="0.2">
      <c r="A131" t="s">
        <v>60</v>
      </c>
      <c r="B131" s="10">
        <v>43994</v>
      </c>
      <c r="C131">
        <v>22043.702905798898</v>
      </c>
      <c r="D131">
        <v>12207.604871228899</v>
      </c>
      <c r="E131">
        <v>42919.6039971133</v>
      </c>
      <c r="F131">
        <v>6817.8582693431099</v>
      </c>
      <c r="G131">
        <v>3887.4040527235902</v>
      </c>
      <c r="H131">
        <v>12904.532104361801</v>
      </c>
      <c r="I131">
        <v>6022.9721539214897</v>
      </c>
      <c r="J131">
        <v>3392.6685775061901</v>
      </c>
      <c r="K131">
        <v>11548.298266838599</v>
      </c>
      <c r="L131">
        <v>711.28300000000002</v>
      </c>
      <c r="M131">
        <v>398</v>
      </c>
      <c r="N131">
        <v>1362.075</v>
      </c>
      <c r="O131">
        <v>2454.72108681997</v>
      </c>
      <c r="P131">
        <v>1214.2014443840001</v>
      </c>
      <c r="Q131">
        <v>5296.2415057817998</v>
      </c>
      <c r="R131">
        <v>757.38999543531395</v>
      </c>
      <c r="S131">
        <v>383.45308019465898</v>
      </c>
      <c r="T131">
        <v>1578.6709155311901</v>
      </c>
      <c r="U131">
        <v>117187.00199999999</v>
      </c>
      <c r="V131">
        <v>110092.65</v>
      </c>
      <c r="W131">
        <v>132721.42499999999</v>
      </c>
      <c r="X131">
        <v>0</v>
      </c>
      <c r="Y131">
        <v>0</v>
      </c>
      <c r="Z131">
        <v>0</v>
      </c>
      <c r="AA131">
        <v>328.61820878818401</v>
      </c>
      <c r="AB131">
        <v>6.5</v>
      </c>
      <c r="AC131">
        <v>2801.8162932997102</v>
      </c>
      <c r="AJ131" t="s">
        <v>229</v>
      </c>
      <c r="AK131">
        <v>-36.5006885052576</v>
      </c>
      <c r="AL131" t="s">
        <v>229</v>
      </c>
      <c r="AM131">
        <v>526144.61562149704</v>
      </c>
      <c r="AO131">
        <v>28992.9832203677</v>
      </c>
      <c r="AP131">
        <v>16380.724215812699</v>
      </c>
      <c r="AQ131">
        <v>51343.266718977298</v>
      </c>
    </row>
    <row r="132" spans="1:43" x14ac:dyDescent="0.2">
      <c r="A132" t="s">
        <v>60</v>
      </c>
      <c r="B132" s="10">
        <v>43995</v>
      </c>
      <c r="C132">
        <v>21209.0523481692</v>
      </c>
      <c r="D132">
        <v>11492.0849715197</v>
      </c>
      <c r="E132">
        <v>42313.899708949</v>
      </c>
      <c r="F132">
        <v>6558.8141879664599</v>
      </c>
      <c r="G132">
        <v>3639.5556180533699</v>
      </c>
      <c r="H132">
        <v>12678.711095598201</v>
      </c>
      <c r="I132">
        <v>5791.7928090984797</v>
      </c>
      <c r="J132">
        <v>3183.6801318436701</v>
      </c>
      <c r="K132">
        <v>11345.240610503</v>
      </c>
      <c r="L132">
        <v>680.67700000000002</v>
      </c>
      <c r="M132">
        <v>375.95</v>
      </c>
      <c r="N132">
        <v>1331.075</v>
      </c>
      <c r="O132">
        <v>2355.04262911773</v>
      </c>
      <c r="P132">
        <v>1147.9170643001901</v>
      </c>
      <c r="Q132">
        <v>5259.9453327086603</v>
      </c>
      <c r="R132">
        <v>725.79925937038104</v>
      </c>
      <c r="S132">
        <v>361.88114572991498</v>
      </c>
      <c r="T132">
        <v>1556.6402787547199</v>
      </c>
      <c r="U132">
        <v>117867.679</v>
      </c>
      <c r="V132">
        <v>110485.7</v>
      </c>
      <c r="W132">
        <v>134060.17499999999</v>
      </c>
      <c r="X132">
        <v>0</v>
      </c>
      <c r="Y132">
        <v>0</v>
      </c>
      <c r="Z132">
        <v>0</v>
      </c>
      <c r="AA132">
        <v>263.62229046139998</v>
      </c>
      <c r="AB132">
        <v>0</v>
      </c>
      <c r="AC132">
        <v>2729.1781010681798</v>
      </c>
      <c r="AJ132" t="s">
        <v>229</v>
      </c>
      <c r="AK132">
        <v>-36.5006885052576</v>
      </c>
      <c r="AL132" t="s">
        <v>229</v>
      </c>
      <c r="AM132">
        <v>531118.68941970298</v>
      </c>
      <c r="AO132">
        <v>27403.557120351899</v>
      </c>
      <c r="AP132">
        <v>15227.1521866741</v>
      </c>
      <c r="AQ132">
        <v>49084.560611951398</v>
      </c>
    </row>
    <row r="133" spans="1:43" x14ac:dyDescent="0.2">
      <c r="A133" t="s">
        <v>60</v>
      </c>
      <c r="B133" s="10">
        <v>43996</v>
      </c>
      <c r="C133">
        <v>20400.743189951099</v>
      </c>
      <c r="D133">
        <v>10830.441059307999</v>
      </c>
      <c r="E133">
        <v>41557.370748005</v>
      </c>
      <c r="F133">
        <v>6307.0536496784398</v>
      </c>
      <c r="G133">
        <v>3405.6625300467099</v>
      </c>
      <c r="H133">
        <v>12433.512197017801</v>
      </c>
      <c r="I133">
        <v>5567.5869461457196</v>
      </c>
      <c r="J133">
        <v>2983.85886255375</v>
      </c>
      <c r="K133">
        <v>11126.243977514299</v>
      </c>
      <c r="L133">
        <v>652.45699999999999</v>
      </c>
      <c r="M133">
        <v>349</v>
      </c>
      <c r="N133">
        <v>1305.125</v>
      </c>
      <c r="O133">
        <v>2257.3822159781898</v>
      </c>
      <c r="P133">
        <v>1079.1690582267699</v>
      </c>
      <c r="Q133">
        <v>5021.6252386362803</v>
      </c>
      <c r="R133">
        <v>695.90824774683097</v>
      </c>
      <c r="S133">
        <v>330.636476900937</v>
      </c>
      <c r="T133">
        <v>1511.7235603868701</v>
      </c>
      <c r="U133">
        <v>118520.136</v>
      </c>
      <c r="V133">
        <v>110858.7</v>
      </c>
      <c r="W133">
        <v>135199.5</v>
      </c>
      <c r="X133">
        <v>0</v>
      </c>
      <c r="Y133">
        <v>0</v>
      </c>
      <c r="Z133">
        <v>0</v>
      </c>
      <c r="AA133">
        <v>200.44576705304999</v>
      </c>
      <c r="AB133">
        <v>0</v>
      </c>
      <c r="AC133">
        <v>2654.6702552336701</v>
      </c>
      <c r="AJ133" t="s">
        <v>229</v>
      </c>
      <c r="AK133">
        <v>-36.5006885052576</v>
      </c>
      <c r="AL133" t="s">
        <v>229</v>
      </c>
      <c r="AM133">
        <v>536092.76321790798</v>
      </c>
      <c r="AO133">
        <v>25938.724241026499</v>
      </c>
      <c r="AP133">
        <v>14182.657488176499</v>
      </c>
      <c r="AQ133">
        <v>46894.1983258451</v>
      </c>
    </row>
    <row r="134" spans="1:43" x14ac:dyDescent="0.2">
      <c r="A134" t="s">
        <v>60</v>
      </c>
      <c r="B134" s="10">
        <v>43997</v>
      </c>
      <c r="C134">
        <v>19615.1040433897</v>
      </c>
      <c r="D134">
        <v>10184.723974946801</v>
      </c>
      <c r="E134">
        <v>40695.144778215101</v>
      </c>
      <c r="F134">
        <v>6060.4897878176798</v>
      </c>
      <c r="G134">
        <v>3217.7277529159401</v>
      </c>
      <c r="H134">
        <v>12247.0878753953</v>
      </c>
      <c r="I134">
        <v>5348.5112032512297</v>
      </c>
      <c r="J134">
        <v>2815.6010519451302</v>
      </c>
      <c r="K134">
        <v>10938.630073234101</v>
      </c>
      <c r="L134">
        <v>626.61599999999999</v>
      </c>
      <c r="M134">
        <v>331</v>
      </c>
      <c r="N134">
        <v>1281.1500000000001</v>
      </c>
      <c r="O134">
        <v>2158.3573333547001</v>
      </c>
      <c r="P134">
        <v>989.84350298093705</v>
      </c>
      <c r="Q134">
        <v>4855.5344613489797</v>
      </c>
      <c r="R134">
        <v>666.075946710376</v>
      </c>
      <c r="S134">
        <v>314.01492218125401</v>
      </c>
      <c r="T134">
        <v>1485.06827473567</v>
      </c>
      <c r="U134">
        <v>119146.75199999999</v>
      </c>
      <c r="V134">
        <v>111209.825</v>
      </c>
      <c r="W134">
        <v>136512.82500000001</v>
      </c>
      <c r="X134">
        <v>0</v>
      </c>
      <c r="Y134">
        <v>0</v>
      </c>
      <c r="Z134">
        <v>0</v>
      </c>
      <c r="AA134">
        <v>165.43098084209399</v>
      </c>
      <c r="AB134">
        <v>0</v>
      </c>
      <c r="AC134">
        <v>2537.0226256650999</v>
      </c>
      <c r="AJ134" t="s">
        <v>229</v>
      </c>
      <c r="AK134">
        <v>-36.5006885052576</v>
      </c>
      <c r="AL134" t="s">
        <v>229</v>
      </c>
      <c r="AM134">
        <v>541066.83701611403</v>
      </c>
      <c r="AO134">
        <v>24557.488382044099</v>
      </c>
      <c r="AP134">
        <v>13212.812586083999</v>
      </c>
      <c r="AQ134">
        <v>44937.468074924</v>
      </c>
    </row>
    <row r="135" spans="1:43" x14ac:dyDescent="0.2">
      <c r="A135" t="s">
        <v>60</v>
      </c>
      <c r="B135" s="10">
        <v>43998</v>
      </c>
      <c r="C135">
        <v>18848.884941350501</v>
      </c>
      <c r="D135">
        <v>9560.8538916182497</v>
      </c>
      <c r="E135">
        <v>39971.882958077498</v>
      </c>
      <c r="F135">
        <v>5818.2521287883901</v>
      </c>
      <c r="G135">
        <v>3020.7818237829401</v>
      </c>
      <c r="H135">
        <v>12004.5554702308</v>
      </c>
      <c r="I135">
        <v>5133.0002165922897</v>
      </c>
      <c r="J135">
        <v>2637.3016450545101</v>
      </c>
      <c r="K135">
        <v>10719.812248095301</v>
      </c>
      <c r="L135">
        <v>601.72900000000004</v>
      </c>
      <c r="M135">
        <v>308.89999999999998</v>
      </c>
      <c r="N135">
        <v>1253.05</v>
      </c>
      <c r="O135">
        <v>2065.4560777039101</v>
      </c>
      <c r="P135">
        <v>908.53143403015099</v>
      </c>
      <c r="Q135">
        <v>4796.7560312238902</v>
      </c>
      <c r="R135">
        <v>637.65849188098196</v>
      </c>
      <c r="S135">
        <v>292.12148698115601</v>
      </c>
      <c r="T135">
        <v>1461.9121660923099</v>
      </c>
      <c r="U135">
        <v>119748.481</v>
      </c>
      <c r="V135">
        <v>111537.925</v>
      </c>
      <c r="W135">
        <v>137820.65</v>
      </c>
      <c r="X135">
        <v>0</v>
      </c>
      <c r="Y135">
        <v>0</v>
      </c>
      <c r="Z135">
        <v>279.61249999999899</v>
      </c>
      <c r="AA135">
        <v>137.56329117562001</v>
      </c>
      <c r="AB135">
        <v>0</v>
      </c>
      <c r="AC135">
        <v>2446.0895666807401</v>
      </c>
      <c r="AJ135" t="s">
        <v>229</v>
      </c>
      <c r="AK135">
        <v>-36.5006885052576</v>
      </c>
      <c r="AL135" t="s">
        <v>229</v>
      </c>
      <c r="AM135">
        <v>546040.91081431997</v>
      </c>
      <c r="AO135">
        <v>23255.4924055177</v>
      </c>
      <c r="AP135">
        <v>12313.107647495201</v>
      </c>
      <c r="AQ135">
        <v>43021.6897196422</v>
      </c>
    </row>
    <row r="136" spans="1:43" x14ac:dyDescent="0.2">
      <c r="A136" t="s">
        <v>60</v>
      </c>
      <c r="B136" s="10">
        <v>43999</v>
      </c>
      <c r="C136">
        <v>18093.348620311201</v>
      </c>
      <c r="D136">
        <v>8951.1289728108204</v>
      </c>
      <c r="E136">
        <v>39252.4100065397</v>
      </c>
      <c r="F136">
        <v>5581.2003554270204</v>
      </c>
      <c r="G136">
        <v>2839.5182865051602</v>
      </c>
      <c r="H136">
        <v>11783.2047895628</v>
      </c>
      <c r="I136">
        <v>4922.3838091602001</v>
      </c>
      <c r="J136">
        <v>2468.0168048271198</v>
      </c>
      <c r="K136">
        <v>10523.2536232325</v>
      </c>
      <c r="L136">
        <v>577.07500000000005</v>
      </c>
      <c r="M136">
        <v>287</v>
      </c>
      <c r="N136">
        <v>1223.0999999999999</v>
      </c>
      <c r="O136">
        <v>1979.03034561358</v>
      </c>
      <c r="P136">
        <v>864.83090210120997</v>
      </c>
      <c r="Q136">
        <v>4699.9414370792201</v>
      </c>
      <c r="R136">
        <v>611.24098644686501</v>
      </c>
      <c r="S136">
        <v>272.68067216753002</v>
      </c>
      <c r="T136">
        <v>1423.39741803368</v>
      </c>
      <c r="U136">
        <v>120325.556</v>
      </c>
      <c r="V136">
        <v>111819.65</v>
      </c>
      <c r="W136">
        <v>138927.54999999999</v>
      </c>
      <c r="X136">
        <v>0</v>
      </c>
      <c r="Y136">
        <v>0</v>
      </c>
      <c r="Z136">
        <v>652.74999999999704</v>
      </c>
      <c r="AA136">
        <v>110.215107547668</v>
      </c>
      <c r="AB136">
        <v>0</v>
      </c>
      <c r="AC136">
        <v>2367.7848925008602</v>
      </c>
      <c r="AJ136" t="s">
        <v>229</v>
      </c>
      <c r="AK136">
        <v>-36.5006885052576</v>
      </c>
      <c r="AL136" t="s">
        <v>229</v>
      </c>
      <c r="AM136">
        <v>551014.98461252498</v>
      </c>
      <c r="AO136">
        <v>21987.6689763709</v>
      </c>
      <c r="AP136">
        <v>11475.9279307339</v>
      </c>
      <c r="AQ136">
        <v>41181.439371599503</v>
      </c>
    </row>
    <row r="137" spans="1:43" x14ac:dyDescent="0.2">
      <c r="A137" t="s">
        <v>60</v>
      </c>
      <c r="B137" s="10">
        <v>44000</v>
      </c>
      <c r="C137">
        <v>17360.387401423901</v>
      </c>
      <c r="D137">
        <v>8330.9541493886209</v>
      </c>
      <c r="E137">
        <v>38361.483000369502</v>
      </c>
      <c r="F137">
        <v>5351.2587358410001</v>
      </c>
      <c r="G137">
        <v>2657.6431289105599</v>
      </c>
      <c r="H137">
        <v>11560.5816572351</v>
      </c>
      <c r="I137">
        <v>4718.3393895332001</v>
      </c>
      <c r="J137">
        <v>2305.6911386073698</v>
      </c>
      <c r="K137">
        <v>10275.922273591499</v>
      </c>
      <c r="L137">
        <v>552.59100000000001</v>
      </c>
      <c r="M137">
        <v>267.97500000000002</v>
      </c>
      <c r="N137">
        <v>1197.1500000000001</v>
      </c>
      <c r="O137">
        <v>1899.51306315741</v>
      </c>
      <c r="P137">
        <v>805.03191637922203</v>
      </c>
      <c r="Q137">
        <v>4550.4994262782702</v>
      </c>
      <c r="R137">
        <v>585.10205618929604</v>
      </c>
      <c r="S137">
        <v>257.13277313576901</v>
      </c>
      <c r="T137">
        <v>1390.90176827698</v>
      </c>
      <c r="U137">
        <v>120878.147</v>
      </c>
      <c r="V137">
        <v>112065.8</v>
      </c>
      <c r="W137">
        <v>140131.42499999999</v>
      </c>
      <c r="X137">
        <v>0</v>
      </c>
      <c r="Y137">
        <v>0</v>
      </c>
      <c r="Z137">
        <v>1015.7875</v>
      </c>
      <c r="AA137">
        <v>83.804733321567397</v>
      </c>
      <c r="AB137">
        <v>0</v>
      </c>
      <c r="AC137">
        <v>2346.7564705882401</v>
      </c>
      <c r="AJ137" t="s">
        <v>229</v>
      </c>
      <c r="AK137">
        <v>-36.5006885052576</v>
      </c>
      <c r="AL137" t="s">
        <v>229</v>
      </c>
      <c r="AM137">
        <v>555989.05841073103</v>
      </c>
      <c r="AO137">
        <v>20748.149920420499</v>
      </c>
      <c r="AP137">
        <v>10669.6487000118</v>
      </c>
      <c r="AQ137">
        <v>39335.280937442803</v>
      </c>
    </row>
    <row r="138" spans="1:43" x14ac:dyDescent="0.2">
      <c r="A138" t="s">
        <v>60</v>
      </c>
      <c r="B138" s="10">
        <v>44001</v>
      </c>
      <c r="C138">
        <v>16656.097292906899</v>
      </c>
      <c r="D138">
        <v>7837.30536328985</v>
      </c>
      <c r="E138">
        <v>37370.651082952201</v>
      </c>
      <c r="F138">
        <v>5129.6762840915999</v>
      </c>
      <c r="G138">
        <v>2478.4715640682398</v>
      </c>
      <c r="H138">
        <v>11293.962154934799</v>
      </c>
      <c r="I138">
        <v>4522.0765486443297</v>
      </c>
      <c r="J138">
        <v>2151.63201014994</v>
      </c>
      <c r="K138">
        <v>10034.3852354999</v>
      </c>
      <c r="L138">
        <v>528.62599999999998</v>
      </c>
      <c r="M138">
        <v>249</v>
      </c>
      <c r="N138">
        <v>1171.0999999999999</v>
      </c>
      <c r="O138">
        <v>1825.3868401637401</v>
      </c>
      <c r="P138">
        <v>755.84808895191895</v>
      </c>
      <c r="Q138">
        <v>4482.3958560688097</v>
      </c>
      <c r="R138">
        <v>561.03146669266005</v>
      </c>
      <c r="S138">
        <v>238.91676219431201</v>
      </c>
      <c r="T138">
        <v>1341.56783472043</v>
      </c>
      <c r="U138">
        <v>121406.773</v>
      </c>
      <c r="V138">
        <v>112323.27499999999</v>
      </c>
      <c r="W138">
        <v>141310.22500000001</v>
      </c>
      <c r="X138">
        <v>0</v>
      </c>
      <c r="Y138">
        <v>0</v>
      </c>
      <c r="Z138">
        <v>1507.6</v>
      </c>
      <c r="AA138">
        <v>72.532736257855603</v>
      </c>
      <c r="AB138">
        <v>0</v>
      </c>
      <c r="AC138">
        <v>2363.1279278074899</v>
      </c>
      <c r="AJ138" t="s">
        <v>229</v>
      </c>
      <c r="AK138">
        <v>-36.5006885052576</v>
      </c>
      <c r="AL138" t="s">
        <v>229</v>
      </c>
      <c r="AM138">
        <v>560963.13220893603</v>
      </c>
      <c r="AO138">
        <v>19566.422553717501</v>
      </c>
      <c r="AP138">
        <v>9915.2220028196098</v>
      </c>
      <c r="AQ138">
        <v>37552.8826997867</v>
      </c>
    </row>
    <row r="139" spans="1:43" x14ac:dyDescent="0.2">
      <c r="A139" t="s">
        <v>60</v>
      </c>
      <c r="B139" s="10">
        <v>44002</v>
      </c>
      <c r="C139">
        <v>15978.3904796925</v>
      </c>
      <c r="D139">
        <v>7318.9377706447103</v>
      </c>
      <c r="E139">
        <v>36437.314936442002</v>
      </c>
      <c r="F139">
        <v>4918.4441225987603</v>
      </c>
      <c r="G139">
        <v>2311.3680327001198</v>
      </c>
      <c r="H139">
        <v>11056.022883916001</v>
      </c>
      <c r="I139">
        <v>4335.1446224458196</v>
      </c>
      <c r="J139">
        <v>2005.3159300309001</v>
      </c>
      <c r="K139">
        <v>9809.9386968907002</v>
      </c>
      <c r="L139">
        <v>505.33300000000003</v>
      </c>
      <c r="M139">
        <v>233</v>
      </c>
      <c r="N139">
        <v>1143.05</v>
      </c>
      <c r="O139">
        <v>1752.1174749325301</v>
      </c>
      <c r="P139">
        <v>702.30332293061701</v>
      </c>
      <c r="Q139">
        <v>4418.2788906088699</v>
      </c>
      <c r="R139">
        <v>538.521065692555</v>
      </c>
      <c r="S139">
        <v>224.56448983109701</v>
      </c>
      <c r="T139">
        <v>1326.6368590842201</v>
      </c>
      <c r="U139">
        <v>121912.106</v>
      </c>
      <c r="V139">
        <v>112590</v>
      </c>
      <c r="W139">
        <v>142466.875</v>
      </c>
      <c r="X139">
        <v>0</v>
      </c>
      <c r="Y139">
        <v>0</v>
      </c>
      <c r="Z139">
        <v>1922.8875</v>
      </c>
      <c r="AA139">
        <v>66.690554689853499</v>
      </c>
      <c r="AB139">
        <v>0</v>
      </c>
      <c r="AC139">
        <v>2422.9281764069301</v>
      </c>
      <c r="AJ139" t="s">
        <v>229</v>
      </c>
      <c r="AK139">
        <v>-36.5006885052576</v>
      </c>
      <c r="AL139" t="s">
        <v>229</v>
      </c>
      <c r="AM139">
        <v>565937.20600714197</v>
      </c>
      <c r="AO139">
        <v>18467.545779725599</v>
      </c>
      <c r="AP139">
        <v>9220.5918389034305</v>
      </c>
      <c r="AQ139">
        <v>35868.437174264298</v>
      </c>
    </row>
    <row r="140" spans="1:43" x14ac:dyDescent="0.2">
      <c r="A140" t="s">
        <v>60</v>
      </c>
      <c r="B140" s="10">
        <v>44003</v>
      </c>
      <c r="C140">
        <v>15331.570316617001</v>
      </c>
      <c r="D140">
        <v>6820.6066169895003</v>
      </c>
      <c r="E140">
        <v>35558.300144728099</v>
      </c>
      <c r="F140">
        <v>4717.3428039811997</v>
      </c>
      <c r="G140">
        <v>2157.2299597492502</v>
      </c>
      <c r="H140">
        <v>10789.8408254032</v>
      </c>
      <c r="I140">
        <v>4157.7893985784403</v>
      </c>
      <c r="J140">
        <v>1879.28254670209</v>
      </c>
      <c r="K140">
        <v>9578.4960991834305</v>
      </c>
      <c r="L140">
        <v>483.125</v>
      </c>
      <c r="M140">
        <v>217</v>
      </c>
      <c r="N140">
        <v>1112.1500000000001</v>
      </c>
      <c r="O140">
        <v>1685.02482626407</v>
      </c>
      <c r="P140">
        <v>662.96834117271601</v>
      </c>
      <c r="Q140">
        <v>4239.5465544092103</v>
      </c>
      <c r="R140">
        <v>516.70342677695999</v>
      </c>
      <c r="S140">
        <v>208.540377894594</v>
      </c>
      <c r="T140">
        <v>1287.20108199893</v>
      </c>
      <c r="U140">
        <v>122395.231</v>
      </c>
      <c r="V140">
        <v>112837.4</v>
      </c>
      <c r="W140">
        <v>143603.25</v>
      </c>
      <c r="X140">
        <v>0</v>
      </c>
      <c r="Y140">
        <v>0</v>
      </c>
      <c r="Z140">
        <v>2153.5250000000001</v>
      </c>
      <c r="AA140">
        <v>64.025108876190004</v>
      </c>
      <c r="AB140">
        <v>0</v>
      </c>
      <c r="AC140">
        <v>2490.4925378787898</v>
      </c>
      <c r="AJ140" t="s">
        <v>229</v>
      </c>
      <c r="AK140">
        <v>-36.5006885052576</v>
      </c>
      <c r="AL140" t="s">
        <v>229</v>
      </c>
      <c r="AM140">
        <v>570911.27980534802</v>
      </c>
      <c r="AO140">
        <v>17416.3150710441</v>
      </c>
      <c r="AP140">
        <v>8551.1309021220295</v>
      </c>
      <c r="AQ140">
        <v>34235.770165956099</v>
      </c>
    </row>
    <row r="141" spans="1:43" x14ac:dyDescent="0.2">
      <c r="A141" t="s">
        <v>60</v>
      </c>
      <c r="B141" s="10">
        <v>44004</v>
      </c>
      <c r="C141">
        <v>14717.850260736101</v>
      </c>
      <c r="D141">
        <v>6387.3856764543898</v>
      </c>
      <c r="E141">
        <v>34879.709621872396</v>
      </c>
      <c r="F141">
        <v>4527.96342327817</v>
      </c>
      <c r="G141">
        <v>2024.49894549347</v>
      </c>
      <c r="H141">
        <v>10565.016629134099</v>
      </c>
      <c r="I141">
        <v>3990.3069686942899</v>
      </c>
      <c r="J141">
        <v>1771.2129025284401</v>
      </c>
      <c r="K141">
        <v>9380.6409011322103</v>
      </c>
      <c r="L141">
        <v>462.43299999999999</v>
      </c>
      <c r="M141">
        <v>204</v>
      </c>
      <c r="N141">
        <v>1087.2249999999999</v>
      </c>
      <c r="O141">
        <v>1618.3638970598799</v>
      </c>
      <c r="P141">
        <v>616.56928765313603</v>
      </c>
      <c r="Q141">
        <v>4232.0076566014404</v>
      </c>
      <c r="R141">
        <v>496.75954722201999</v>
      </c>
      <c r="S141">
        <v>198.00615140567601</v>
      </c>
      <c r="T141">
        <v>1256.1368888295899</v>
      </c>
      <c r="U141">
        <v>122857.664</v>
      </c>
      <c r="V141">
        <v>113059.72500000001</v>
      </c>
      <c r="W141">
        <v>144711.70000000001</v>
      </c>
      <c r="X141">
        <v>0</v>
      </c>
      <c r="Y141">
        <v>0</v>
      </c>
      <c r="Z141">
        <v>2412.35</v>
      </c>
      <c r="AA141">
        <v>62.114813081363103</v>
      </c>
      <c r="AB141">
        <v>0</v>
      </c>
      <c r="AC141">
        <v>2561.3388888888899</v>
      </c>
      <c r="AJ141" t="s">
        <v>229</v>
      </c>
      <c r="AK141">
        <v>-36.5006885052576</v>
      </c>
      <c r="AL141" t="s">
        <v>229</v>
      </c>
      <c r="AM141">
        <v>575885.35360355303</v>
      </c>
      <c r="AO141">
        <v>16411.466587264898</v>
      </c>
      <c r="AP141">
        <v>7907.0034137900902</v>
      </c>
      <c r="AQ141">
        <v>32629.194552279499</v>
      </c>
    </row>
    <row r="142" spans="1:43" x14ac:dyDescent="0.2">
      <c r="A142" t="s">
        <v>60</v>
      </c>
      <c r="B142" s="10">
        <v>44005</v>
      </c>
      <c r="C142">
        <v>14132.3235138118</v>
      </c>
      <c r="D142">
        <v>6023.4915134371104</v>
      </c>
      <c r="E142">
        <v>34229.076258800698</v>
      </c>
      <c r="F142">
        <v>4347.0571701978097</v>
      </c>
      <c r="G142">
        <v>1893.9426243667299</v>
      </c>
      <c r="H142">
        <v>10347.098517319901</v>
      </c>
      <c r="I142">
        <v>3830.9193600029398</v>
      </c>
      <c r="J142">
        <v>1654.6200090355101</v>
      </c>
      <c r="K142">
        <v>9186.9788299557295</v>
      </c>
      <c r="L142">
        <v>443.06799999999998</v>
      </c>
      <c r="M142">
        <v>192</v>
      </c>
      <c r="N142">
        <v>1062.1500000000001</v>
      </c>
      <c r="O142">
        <v>1552.8987825289701</v>
      </c>
      <c r="P142">
        <v>580.60482307896802</v>
      </c>
      <c r="Q142">
        <v>4085.11546673055</v>
      </c>
      <c r="R142">
        <v>476.85317384012598</v>
      </c>
      <c r="S142">
        <v>183.33531649841001</v>
      </c>
      <c r="T142">
        <v>1253.9221530648399</v>
      </c>
      <c r="U142">
        <v>123300.732</v>
      </c>
      <c r="V142">
        <v>113296.625</v>
      </c>
      <c r="W142">
        <v>145798.07500000001</v>
      </c>
      <c r="X142">
        <v>0</v>
      </c>
      <c r="Y142">
        <v>0</v>
      </c>
      <c r="Z142">
        <v>2616.99999999999</v>
      </c>
      <c r="AA142">
        <v>63.974604034854003</v>
      </c>
      <c r="AB142">
        <v>0</v>
      </c>
      <c r="AC142">
        <v>2623.20624140565</v>
      </c>
      <c r="AJ142" t="s">
        <v>229</v>
      </c>
      <c r="AK142">
        <v>-36.5006885052576</v>
      </c>
      <c r="AL142" t="s">
        <v>229</v>
      </c>
      <c r="AM142">
        <v>580859.42740175896</v>
      </c>
      <c r="AO142">
        <v>15511.173171452399</v>
      </c>
      <c r="AP142">
        <v>7334.1421753225404</v>
      </c>
      <c r="AQ142">
        <v>31082.389816893301</v>
      </c>
    </row>
    <row r="143" spans="1:43" x14ac:dyDescent="0.2">
      <c r="A143" t="s">
        <v>60</v>
      </c>
      <c r="B143" s="10">
        <v>44006</v>
      </c>
      <c r="C143">
        <v>13573.650053527001</v>
      </c>
      <c r="D143">
        <v>5630.8811670263403</v>
      </c>
      <c r="E143">
        <v>33600.820204158597</v>
      </c>
      <c r="F143">
        <v>4174.6792354434401</v>
      </c>
      <c r="G143">
        <v>1776.5943740166099</v>
      </c>
      <c r="H143">
        <v>10132.7268233614</v>
      </c>
      <c r="I143">
        <v>3679.0140696546</v>
      </c>
      <c r="J143">
        <v>1549.1269368636599</v>
      </c>
      <c r="K143">
        <v>8999.5145439390308</v>
      </c>
      <c r="L143">
        <v>424.67</v>
      </c>
      <c r="M143">
        <v>178.97499999999999</v>
      </c>
      <c r="N143">
        <v>1033.2</v>
      </c>
      <c r="O143">
        <v>1491.11004682163</v>
      </c>
      <c r="P143">
        <v>535.66421083431499</v>
      </c>
      <c r="Q143">
        <v>4029.6053071781998</v>
      </c>
      <c r="R143">
        <v>457.88657143907898</v>
      </c>
      <c r="S143">
        <v>171.18159651579899</v>
      </c>
      <c r="T143">
        <v>1212.20531620931</v>
      </c>
      <c r="U143">
        <v>123725.402</v>
      </c>
      <c r="V143">
        <v>113478.625</v>
      </c>
      <c r="W143">
        <v>146866.17499999999</v>
      </c>
      <c r="X143">
        <v>0</v>
      </c>
      <c r="Y143">
        <v>0</v>
      </c>
      <c r="Z143">
        <v>2809.7124999999901</v>
      </c>
      <c r="AA143">
        <v>74.084423951048905</v>
      </c>
      <c r="AB143">
        <v>0</v>
      </c>
      <c r="AC143">
        <v>2661.4403862314198</v>
      </c>
      <c r="AJ143" t="s">
        <v>229</v>
      </c>
      <c r="AK143">
        <v>-36.5006885052576</v>
      </c>
      <c r="AL143" t="s">
        <v>229</v>
      </c>
      <c r="AM143">
        <v>585833.50119996502</v>
      </c>
      <c r="AO143">
        <v>14693.6289116855</v>
      </c>
      <c r="AP143">
        <v>6821.0852581623803</v>
      </c>
      <c r="AQ143">
        <v>29697.535554510301</v>
      </c>
    </row>
    <row r="144" spans="1:43" x14ac:dyDescent="0.2">
      <c r="A144" t="s">
        <v>60</v>
      </c>
      <c r="B144" s="10">
        <v>44007</v>
      </c>
      <c r="C144">
        <v>13036.683448744099</v>
      </c>
      <c r="D144">
        <v>5284.20719909541</v>
      </c>
      <c r="E144">
        <v>32830.378336337402</v>
      </c>
      <c r="F144">
        <v>4008.6698668436502</v>
      </c>
      <c r="G144">
        <v>1662.4508374950899</v>
      </c>
      <c r="H144">
        <v>9901.0467582594792</v>
      </c>
      <c r="I144">
        <v>3532.5592149888498</v>
      </c>
      <c r="J144">
        <v>1453.26585199899</v>
      </c>
      <c r="K144">
        <v>8795.60217897449</v>
      </c>
      <c r="L144">
        <v>407.512</v>
      </c>
      <c r="M144">
        <v>167.97499999999999</v>
      </c>
      <c r="N144">
        <v>1015.1</v>
      </c>
      <c r="O144">
        <v>1431.22477699204</v>
      </c>
      <c r="P144">
        <v>493.26313213822198</v>
      </c>
      <c r="Q144">
        <v>3877.64096255202</v>
      </c>
      <c r="R144">
        <v>438.97562683551803</v>
      </c>
      <c r="S144">
        <v>160.06929922921501</v>
      </c>
      <c r="T144">
        <v>1184.4155473277399</v>
      </c>
      <c r="U144">
        <v>124132.914</v>
      </c>
      <c r="V144">
        <v>113630.39999999999</v>
      </c>
      <c r="W144">
        <v>147911.4</v>
      </c>
      <c r="X144">
        <v>0</v>
      </c>
      <c r="Y144">
        <v>0</v>
      </c>
      <c r="Z144">
        <v>2950.7375000000002</v>
      </c>
      <c r="AA144">
        <v>83.372511410811398</v>
      </c>
      <c r="AB144">
        <v>0</v>
      </c>
      <c r="AC144">
        <v>2687.9023529411802</v>
      </c>
      <c r="AJ144" t="s">
        <v>229</v>
      </c>
      <c r="AK144">
        <v>-36.5006885052576</v>
      </c>
      <c r="AL144" t="s">
        <v>229</v>
      </c>
      <c r="AM144">
        <v>590807.57499817002</v>
      </c>
      <c r="AO144">
        <v>13893.0156793885</v>
      </c>
      <c r="AP144">
        <v>6329.4463781413397</v>
      </c>
      <c r="AQ144">
        <v>28348.739540230199</v>
      </c>
    </row>
    <row r="145" spans="1:43" x14ac:dyDescent="0.2">
      <c r="A145" t="s">
        <v>60</v>
      </c>
      <c r="B145" s="10">
        <v>44008</v>
      </c>
      <c r="C145">
        <v>12518.603093511099</v>
      </c>
      <c r="D145">
        <v>4928.4139998789096</v>
      </c>
      <c r="E145">
        <v>32147.511187244101</v>
      </c>
      <c r="F145">
        <v>3849.1343480762098</v>
      </c>
      <c r="G145">
        <v>1561.25388921031</v>
      </c>
      <c r="H145">
        <v>9658.3238809114991</v>
      </c>
      <c r="I145">
        <v>3391.5138687541698</v>
      </c>
      <c r="J145">
        <v>1355.5625368722001</v>
      </c>
      <c r="K145">
        <v>8585.9143591031207</v>
      </c>
      <c r="L145">
        <v>391.30799999999999</v>
      </c>
      <c r="M145">
        <v>157</v>
      </c>
      <c r="N145">
        <v>990.22500000000002</v>
      </c>
      <c r="O145">
        <v>1372.1288656338099</v>
      </c>
      <c r="P145">
        <v>461.287658837658</v>
      </c>
      <c r="Q145">
        <v>3852.9998170884401</v>
      </c>
      <c r="R145">
        <v>421.18474060293897</v>
      </c>
      <c r="S145">
        <v>150.323335822567</v>
      </c>
      <c r="T145">
        <v>1147.79938019067</v>
      </c>
      <c r="U145">
        <v>124524.22199999999</v>
      </c>
      <c r="V145">
        <v>113780.72500000001</v>
      </c>
      <c r="W145">
        <v>148937.47500000001</v>
      </c>
      <c r="X145">
        <v>0</v>
      </c>
      <c r="Y145">
        <v>0</v>
      </c>
      <c r="Z145">
        <v>3260.2874999999999</v>
      </c>
      <c r="AA145">
        <v>92.089172635697594</v>
      </c>
      <c r="AB145">
        <v>0</v>
      </c>
      <c r="AC145">
        <v>2715.1524673202598</v>
      </c>
      <c r="AJ145" t="s">
        <v>229</v>
      </c>
      <c r="AK145">
        <v>-36.5006885052576</v>
      </c>
      <c r="AL145" t="s">
        <v>229</v>
      </c>
      <c r="AM145">
        <v>595781.64879637596</v>
      </c>
      <c r="AO145">
        <v>13111.433004209999</v>
      </c>
      <c r="AP145">
        <v>5870.4724445748097</v>
      </c>
      <c r="AQ145">
        <v>26923.502685358599</v>
      </c>
    </row>
    <row r="146" spans="1:43" x14ac:dyDescent="0.2">
      <c r="A146" t="s">
        <v>60</v>
      </c>
      <c r="B146" s="10">
        <v>44009</v>
      </c>
      <c r="C146">
        <v>12023.1730881331</v>
      </c>
      <c r="D146">
        <v>4605.5685639614103</v>
      </c>
      <c r="E146">
        <v>31502.675884762801</v>
      </c>
      <c r="F146">
        <v>3695.1556892907201</v>
      </c>
      <c r="G146">
        <v>1460.63283436142</v>
      </c>
      <c r="H146">
        <v>9423.7813737232409</v>
      </c>
      <c r="I146">
        <v>3255.4097399626698</v>
      </c>
      <c r="J146">
        <v>1263.48445328869</v>
      </c>
      <c r="K146">
        <v>8365.6652702457395</v>
      </c>
      <c r="L146">
        <v>375.726</v>
      </c>
      <c r="M146">
        <v>146.97499999999999</v>
      </c>
      <c r="N146">
        <v>970.22500000000002</v>
      </c>
      <c r="O146">
        <v>1319.46272263488</v>
      </c>
      <c r="P146">
        <v>427.00680304108499</v>
      </c>
      <c r="Q146">
        <v>3833.4103009385299</v>
      </c>
      <c r="R146">
        <v>404.61158896134799</v>
      </c>
      <c r="S146">
        <v>137.20124137354301</v>
      </c>
      <c r="T146">
        <v>1118.5040742906499</v>
      </c>
      <c r="U146">
        <v>124899.948</v>
      </c>
      <c r="V146">
        <v>113956.575</v>
      </c>
      <c r="W146">
        <v>149926.57500000001</v>
      </c>
      <c r="X146">
        <v>0</v>
      </c>
      <c r="Y146">
        <v>0</v>
      </c>
      <c r="Z146">
        <v>3469.15</v>
      </c>
      <c r="AA146">
        <v>100.445733835609</v>
      </c>
      <c r="AB146">
        <v>0</v>
      </c>
      <c r="AC146">
        <v>2724.30137254902</v>
      </c>
      <c r="AJ146" t="s">
        <v>229</v>
      </c>
      <c r="AK146">
        <v>-36.5006885052576</v>
      </c>
      <c r="AL146" t="s">
        <v>229</v>
      </c>
      <c r="AM146">
        <v>600755.72259458096</v>
      </c>
      <c r="AO146">
        <v>12381.9399173038</v>
      </c>
      <c r="AP146">
        <v>5450.8905562897598</v>
      </c>
      <c r="AQ146">
        <v>25595.888636922398</v>
      </c>
    </row>
    <row r="147" spans="1:43" x14ac:dyDescent="0.2">
      <c r="A147" t="s">
        <v>60</v>
      </c>
      <c r="B147" s="10">
        <v>44010</v>
      </c>
      <c r="C147">
        <v>11548.1441949155</v>
      </c>
      <c r="D147">
        <v>4292.47825026184</v>
      </c>
      <c r="E147">
        <v>30792.151727257198</v>
      </c>
      <c r="F147">
        <v>3547.1626580957</v>
      </c>
      <c r="G147">
        <v>1360.46259055261</v>
      </c>
      <c r="H147">
        <v>9221.3484222492898</v>
      </c>
      <c r="I147">
        <v>3125.0313916621099</v>
      </c>
      <c r="J147">
        <v>1176.09757094106</v>
      </c>
      <c r="K147">
        <v>8192.0239036505209</v>
      </c>
      <c r="L147">
        <v>360.50599999999997</v>
      </c>
      <c r="M147">
        <v>138</v>
      </c>
      <c r="N147">
        <v>949.1</v>
      </c>
      <c r="O147">
        <v>1269.4128678008501</v>
      </c>
      <c r="P147">
        <v>404.45747902628398</v>
      </c>
      <c r="Q147">
        <v>3735.2101603013002</v>
      </c>
      <c r="R147">
        <v>388.47591551535402</v>
      </c>
      <c r="S147">
        <v>127.24205577306699</v>
      </c>
      <c r="T147">
        <v>1108.2171998671299</v>
      </c>
      <c r="U147">
        <v>125260.454</v>
      </c>
      <c r="V147">
        <v>114122.425</v>
      </c>
      <c r="W147">
        <v>150876.72500000001</v>
      </c>
      <c r="X147">
        <v>0</v>
      </c>
      <c r="Y147">
        <v>0</v>
      </c>
      <c r="Z147">
        <v>3523.2375000000002</v>
      </c>
      <c r="AA147">
        <v>107.966763999889</v>
      </c>
      <c r="AB147">
        <v>0</v>
      </c>
      <c r="AC147">
        <v>2808.7247146807399</v>
      </c>
      <c r="AJ147" t="s">
        <v>229</v>
      </c>
      <c r="AK147">
        <v>-36.5006885052576</v>
      </c>
      <c r="AL147" t="s">
        <v>229</v>
      </c>
      <c r="AM147">
        <v>605729.79639278702</v>
      </c>
      <c r="AO147">
        <v>11698.982315428801</v>
      </c>
      <c r="AP147">
        <v>5063.8736956162602</v>
      </c>
      <c r="AQ147">
        <v>24375.495695918398</v>
      </c>
    </row>
    <row r="148" spans="1:43" x14ac:dyDescent="0.2">
      <c r="A148" t="s">
        <v>60</v>
      </c>
      <c r="B148" s="10">
        <v>44011</v>
      </c>
      <c r="C148">
        <v>11088.808048205199</v>
      </c>
      <c r="D148">
        <v>4016.7510953272099</v>
      </c>
      <c r="E148">
        <v>30087.623868562099</v>
      </c>
      <c r="F148">
        <v>3405.5052592368702</v>
      </c>
      <c r="G148">
        <v>1265.6152458128399</v>
      </c>
      <c r="H148">
        <v>9015.4896375282497</v>
      </c>
      <c r="I148">
        <v>3000.2039244121302</v>
      </c>
      <c r="J148">
        <v>1099.9315828620099</v>
      </c>
      <c r="K148">
        <v>8008.27230943828</v>
      </c>
      <c r="L148">
        <v>345.68900000000002</v>
      </c>
      <c r="M148">
        <v>126.97499999999999</v>
      </c>
      <c r="N148">
        <v>925.17499999999995</v>
      </c>
      <c r="O148">
        <v>1216.5821189493399</v>
      </c>
      <c r="P148">
        <v>383.13341637733203</v>
      </c>
      <c r="Q148">
        <v>3662.6892473878902</v>
      </c>
      <c r="R148">
        <v>373.38209302214801</v>
      </c>
      <c r="S148">
        <v>120.749927318231</v>
      </c>
      <c r="T148">
        <v>1091.8409609099999</v>
      </c>
      <c r="U148">
        <v>125606.143</v>
      </c>
      <c r="V148">
        <v>114277.35</v>
      </c>
      <c r="W148">
        <v>151803.125</v>
      </c>
      <c r="X148">
        <v>0</v>
      </c>
      <c r="Y148">
        <v>0</v>
      </c>
      <c r="Z148">
        <v>3741.3625000000002</v>
      </c>
      <c r="AA148">
        <v>114.97536546508999</v>
      </c>
      <c r="AB148">
        <v>0</v>
      </c>
      <c r="AC148">
        <v>2810.9482492997199</v>
      </c>
      <c r="AJ148" t="s">
        <v>229</v>
      </c>
      <c r="AK148">
        <v>-36.5006885052576</v>
      </c>
      <c r="AL148" t="s">
        <v>229</v>
      </c>
      <c r="AM148">
        <v>610703.87019099295</v>
      </c>
      <c r="AO148">
        <v>11056.889767045801</v>
      </c>
      <c r="AP148">
        <v>4705.3750643159401</v>
      </c>
      <c r="AQ148">
        <v>23217.754246420402</v>
      </c>
    </row>
    <row r="149" spans="1:43" x14ac:dyDescent="0.2">
      <c r="A149" t="s">
        <v>60</v>
      </c>
      <c r="B149" s="10">
        <v>44012</v>
      </c>
      <c r="C149">
        <v>10651.800528791</v>
      </c>
      <c r="D149">
        <v>3763.1299992409499</v>
      </c>
      <c r="E149">
        <v>29318.6168382176</v>
      </c>
      <c r="F149">
        <v>3269.8683652701402</v>
      </c>
      <c r="G149">
        <v>1180.2283104445</v>
      </c>
      <c r="H149">
        <v>8834.64935613331</v>
      </c>
      <c r="I149">
        <v>2880.8679042930899</v>
      </c>
      <c r="J149">
        <v>1023.12007543927</v>
      </c>
      <c r="K149">
        <v>7855.9443850458501</v>
      </c>
      <c r="L149">
        <v>331.435</v>
      </c>
      <c r="M149">
        <v>119.97499999999999</v>
      </c>
      <c r="N149">
        <v>899.3</v>
      </c>
      <c r="O149">
        <v>1170.8937818822201</v>
      </c>
      <c r="P149">
        <v>358.36583079244502</v>
      </c>
      <c r="Q149">
        <v>3587.7634747195102</v>
      </c>
      <c r="R149">
        <v>358.86009248014199</v>
      </c>
      <c r="S149">
        <v>112.165405270577</v>
      </c>
      <c r="T149">
        <v>1067.38787071256</v>
      </c>
      <c r="U149">
        <v>125937.57799999999</v>
      </c>
      <c r="V149">
        <v>114411.55</v>
      </c>
      <c r="W149">
        <v>152703.52499999999</v>
      </c>
      <c r="X149">
        <v>0</v>
      </c>
      <c r="Y149">
        <v>0</v>
      </c>
      <c r="Z149">
        <v>3939.4875000000002</v>
      </c>
      <c r="AA149">
        <v>121.59478880841399</v>
      </c>
      <c r="AB149">
        <v>0</v>
      </c>
      <c r="AC149">
        <v>2834.9315873015898</v>
      </c>
      <c r="AJ149" t="s">
        <v>229</v>
      </c>
      <c r="AK149">
        <v>-36.5006885052576</v>
      </c>
      <c r="AL149" t="s">
        <v>229</v>
      </c>
      <c r="AM149">
        <v>615677.94398919796</v>
      </c>
      <c r="AO149">
        <v>10461.5505325997</v>
      </c>
      <c r="AP149">
        <v>4378.6486956235503</v>
      </c>
      <c r="AQ149">
        <v>22128.633906869702</v>
      </c>
    </row>
    <row r="150" spans="1:43" x14ac:dyDescent="0.2">
      <c r="A150" t="s">
        <v>60</v>
      </c>
      <c r="B150" s="10">
        <v>44013</v>
      </c>
      <c r="C150">
        <v>10231.228098162301</v>
      </c>
      <c r="D150">
        <v>3488.58886880405</v>
      </c>
      <c r="E150">
        <v>29007.785267079798</v>
      </c>
      <c r="F150">
        <v>3140.6502355171201</v>
      </c>
      <c r="G150">
        <v>1105.98674396413</v>
      </c>
      <c r="H150">
        <v>8626.3352288668393</v>
      </c>
      <c r="I150">
        <v>2767.0546624018398</v>
      </c>
      <c r="J150">
        <v>964.09694432588401</v>
      </c>
      <c r="K150">
        <v>7678.8193848426599</v>
      </c>
      <c r="L150">
        <v>317.79599999999999</v>
      </c>
      <c r="M150">
        <v>109</v>
      </c>
      <c r="N150">
        <v>880.2</v>
      </c>
      <c r="O150">
        <v>1123.9402749784199</v>
      </c>
      <c r="P150">
        <v>321.29908932570697</v>
      </c>
      <c r="Q150">
        <v>3560.3562021876901</v>
      </c>
      <c r="R150">
        <v>344.25092643627403</v>
      </c>
      <c r="S150">
        <v>104.567434048365</v>
      </c>
      <c r="T150">
        <v>1055.31340171342</v>
      </c>
      <c r="U150">
        <v>126255.374</v>
      </c>
      <c r="V150">
        <v>114502.55</v>
      </c>
      <c r="W150">
        <v>153585.02499999999</v>
      </c>
      <c r="X150">
        <v>0</v>
      </c>
      <c r="Y150">
        <v>0</v>
      </c>
      <c r="Z150">
        <v>4181.2375000000002</v>
      </c>
      <c r="AA150">
        <v>127.311835972361</v>
      </c>
      <c r="AB150">
        <v>0</v>
      </c>
      <c r="AC150">
        <v>2845.5107539682499</v>
      </c>
      <c r="AJ150" t="s">
        <v>229</v>
      </c>
      <c r="AK150">
        <v>-36.5006885052576</v>
      </c>
      <c r="AL150" t="s">
        <v>229</v>
      </c>
      <c r="AM150">
        <v>620652.01778740401</v>
      </c>
      <c r="AO150">
        <v>9915.5847525679492</v>
      </c>
      <c r="AP150">
        <v>4084.1122298300502</v>
      </c>
      <c r="AQ150">
        <v>21169.410568682099</v>
      </c>
    </row>
    <row r="151" spans="1:43" x14ac:dyDescent="0.2">
      <c r="A151" t="s">
        <v>60</v>
      </c>
      <c r="B151" s="10">
        <v>44014</v>
      </c>
      <c r="C151">
        <v>9828.02538954392</v>
      </c>
      <c r="D151">
        <v>3252.7516924329502</v>
      </c>
      <c r="E151">
        <v>28266.8524686327</v>
      </c>
      <c r="F151">
        <v>3016.5098104200201</v>
      </c>
      <c r="G151">
        <v>1028.88055664032</v>
      </c>
      <c r="H151">
        <v>8460.7669038641106</v>
      </c>
      <c r="I151">
        <v>2657.5352716236498</v>
      </c>
      <c r="J151">
        <v>898.30306592154398</v>
      </c>
      <c r="K151">
        <v>7514.9722923281997</v>
      </c>
      <c r="L151">
        <v>304.98599999999999</v>
      </c>
      <c r="M151">
        <v>102.97499999999999</v>
      </c>
      <c r="N151">
        <v>861.27499999999998</v>
      </c>
      <c r="O151">
        <v>1079.3940995687101</v>
      </c>
      <c r="P151">
        <v>301.10181007889599</v>
      </c>
      <c r="Q151">
        <v>3442.0685083513799</v>
      </c>
      <c r="R151">
        <v>330.01704159555999</v>
      </c>
      <c r="S151">
        <v>96.6288352119157</v>
      </c>
      <c r="T151">
        <v>1014.19038996081</v>
      </c>
      <c r="U151">
        <v>126560.36</v>
      </c>
      <c r="V151">
        <v>114600.625</v>
      </c>
      <c r="W151">
        <v>154447.65</v>
      </c>
      <c r="X151">
        <v>0</v>
      </c>
      <c r="Y151">
        <v>0</v>
      </c>
      <c r="Z151">
        <v>4332.6125000000002</v>
      </c>
      <c r="AA151">
        <v>132.17893562271101</v>
      </c>
      <c r="AB151">
        <v>0</v>
      </c>
      <c r="AC151">
        <v>2860.5949579831899</v>
      </c>
      <c r="AJ151" t="s">
        <v>229</v>
      </c>
      <c r="AK151">
        <v>-36.5006885052576</v>
      </c>
      <c r="AL151" t="s">
        <v>229</v>
      </c>
      <c r="AM151">
        <v>625626.09158560901</v>
      </c>
      <c r="AO151">
        <v>9407.3462830900098</v>
      </c>
      <c r="AP151">
        <v>3807.2134708839799</v>
      </c>
      <c r="AQ151">
        <v>20288.932053151599</v>
      </c>
    </row>
    <row r="152" spans="1:43" x14ac:dyDescent="0.2">
      <c r="A152" t="s">
        <v>60</v>
      </c>
      <c r="B152" s="10">
        <v>44015</v>
      </c>
      <c r="C152">
        <v>9443.3033862765496</v>
      </c>
      <c r="D152">
        <v>3019.5761828073501</v>
      </c>
      <c r="E152">
        <v>27534.142019806099</v>
      </c>
      <c r="F152">
        <v>2897.44175574066</v>
      </c>
      <c r="G152">
        <v>961.46304819535499</v>
      </c>
      <c r="H152">
        <v>8343.0879397943409</v>
      </c>
      <c r="I152">
        <v>2552.3690509211901</v>
      </c>
      <c r="J152">
        <v>835.097856059489</v>
      </c>
      <c r="K152">
        <v>7414.8475171833197</v>
      </c>
      <c r="L152">
        <v>292.74400000000003</v>
      </c>
      <c r="M152">
        <v>95</v>
      </c>
      <c r="N152">
        <v>847.05</v>
      </c>
      <c r="O152">
        <v>1036.9262612252701</v>
      </c>
      <c r="P152">
        <v>276.96775011280403</v>
      </c>
      <c r="Q152">
        <v>3391.91051581277</v>
      </c>
      <c r="R152">
        <v>316.92701101319602</v>
      </c>
      <c r="S152">
        <v>87.201637251637294</v>
      </c>
      <c r="T152">
        <v>992.099673720027</v>
      </c>
      <c r="U152">
        <v>126853.10400000001</v>
      </c>
      <c r="V152">
        <v>114685.47500000001</v>
      </c>
      <c r="W152">
        <v>155293.29999999999</v>
      </c>
      <c r="X152">
        <v>0</v>
      </c>
      <c r="Y152">
        <v>0</v>
      </c>
      <c r="Z152">
        <v>4542.1125000000002</v>
      </c>
      <c r="AA152">
        <v>136.25334932844899</v>
      </c>
      <c r="AB152">
        <v>0</v>
      </c>
      <c r="AC152">
        <v>2906.4575</v>
      </c>
      <c r="AJ152" t="s">
        <v>229</v>
      </c>
      <c r="AK152">
        <v>-36.5006885052576</v>
      </c>
      <c r="AL152" t="s">
        <v>229</v>
      </c>
      <c r="AM152">
        <v>630600.16538381402</v>
      </c>
      <c r="AO152">
        <v>8931.67682652853</v>
      </c>
      <c r="AP152">
        <v>3546.9283919775098</v>
      </c>
      <c r="AQ152">
        <v>19432.960320673399</v>
      </c>
    </row>
    <row r="153" spans="1:43" x14ac:dyDescent="0.2">
      <c r="A153" t="s">
        <v>60</v>
      </c>
      <c r="B153" s="10">
        <v>44016</v>
      </c>
      <c r="C153">
        <v>9069.5308022924291</v>
      </c>
      <c r="D153">
        <v>2825.5457349147</v>
      </c>
      <c r="E153">
        <v>26886.9347404498</v>
      </c>
      <c r="F153">
        <v>2782.9990111575298</v>
      </c>
      <c r="G153">
        <v>896.30082504827499</v>
      </c>
      <c r="H153">
        <v>8110.2957059586597</v>
      </c>
      <c r="I153">
        <v>2451.2543556698602</v>
      </c>
      <c r="J153">
        <v>777.69789461462994</v>
      </c>
      <c r="K153">
        <v>7217.49858529005</v>
      </c>
      <c r="L153">
        <v>281.178</v>
      </c>
      <c r="M153">
        <v>88.974999999999994</v>
      </c>
      <c r="N153">
        <v>826.05</v>
      </c>
      <c r="O153">
        <v>993.34203261748098</v>
      </c>
      <c r="P153">
        <v>252.23662988971799</v>
      </c>
      <c r="Q153">
        <v>3258.7891041021699</v>
      </c>
      <c r="R153">
        <v>303.69668219382999</v>
      </c>
      <c r="S153">
        <v>80.516742154903895</v>
      </c>
      <c r="T153">
        <v>983.10974077468302</v>
      </c>
      <c r="U153">
        <v>127134.28200000001</v>
      </c>
      <c r="V153">
        <v>114764.375</v>
      </c>
      <c r="W153">
        <v>156118.97500000001</v>
      </c>
      <c r="X153">
        <v>0</v>
      </c>
      <c r="Y153">
        <v>0</v>
      </c>
      <c r="Z153">
        <v>4636.0874999999996</v>
      </c>
      <c r="AA153">
        <v>138.556005205905</v>
      </c>
      <c r="AB153">
        <v>0</v>
      </c>
      <c r="AC153">
        <v>2925.5103571428599</v>
      </c>
      <c r="AJ153" t="s">
        <v>229</v>
      </c>
      <c r="AK153">
        <v>-36.5006885052576</v>
      </c>
      <c r="AL153" t="s">
        <v>229</v>
      </c>
      <c r="AM153">
        <v>635574.239182021</v>
      </c>
      <c r="AO153">
        <v>8485.4424691997992</v>
      </c>
      <c r="AP153">
        <v>3306.92044390212</v>
      </c>
      <c r="AQ153">
        <v>18604.0636652473</v>
      </c>
    </row>
    <row r="154" spans="1:43" x14ac:dyDescent="0.2">
      <c r="A154" t="s">
        <v>60</v>
      </c>
      <c r="B154" s="10">
        <v>44017</v>
      </c>
      <c r="C154">
        <v>8709.5446245045405</v>
      </c>
      <c r="D154">
        <v>2626.2761252702799</v>
      </c>
      <c r="E154">
        <v>26392.6327716503</v>
      </c>
      <c r="F154">
        <v>2672.45233573818</v>
      </c>
      <c r="G154">
        <v>833.79730570620404</v>
      </c>
      <c r="H154">
        <v>7954.3934803390002</v>
      </c>
      <c r="I154">
        <v>2353.7505667363398</v>
      </c>
      <c r="J154">
        <v>720.54065416405501</v>
      </c>
      <c r="K154">
        <v>7093.5069817383701</v>
      </c>
      <c r="L154">
        <v>269.94600000000003</v>
      </c>
      <c r="M154">
        <v>83</v>
      </c>
      <c r="N154">
        <v>808.05</v>
      </c>
      <c r="O154">
        <v>954.65581976598003</v>
      </c>
      <c r="P154">
        <v>239.537666251232</v>
      </c>
      <c r="Q154">
        <v>3219.7995302618301</v>
      </c>
      <c r="R154">
        <v>291.66487180266802</v>
      </c>
      <c r="S154">
        <v>74.874667273086402</v>
      </c>
      <c r="T154">
        <v>966.98096400975999</v>
      </c>
      <c r="U154">
        <v>127404.228</v>
      </c>
      <c r="V154">
        <v>114836.25</v>
      </c>
      <c r="W154">
        <v>156926.75</v>
      </c>
      <c r="X154">
        <v>0</v>
      </c>
      <c r="Y154">
        <v>0</v>
      </c>
      <c r="Z154">
        <v>4769.5499999999902</v>
      </c>
      <c r="AA154">
        <v>139.712820920746</v>
      </c>
      <c r="AB154">
        <v>0</v>
      </c>
      <c r="AC154">
        <v>2992.7803571428599</v>
      </c>
      <c r="AJ154" t="s">
        <v>229</v>
      </c>
      <c r="AK154">
        <v>-36.5006885052576</v>
      </c>
      <c r="AL154" t="s">
        <v>229</v>
      </c>
      <c r="AM154">
        <v>640548.31298022601</v>
      </c>
      <c r="AO154">
        <v>8056.3329583331397</v>
      </c>
      <c r="AP154">
        <v>3080.6540225572398</v>
      </c>
      <c r="AQ154">
        <v>17808.699617348</v>
      </c>
    </row>
    <row r="155" spans="1:43" x14ac:dyDescent="0.2">
      <c r="A155" t="s">
        <v>60</v>
      </c>
      <c r="B155" s="10">
        <v>44018</v>
      </c>
      <c r="C155">
        <v>8364.4467124239909</v>
      </c>
      <c r="D155">
        <v>2427.2674907292999</v>
      </c>
      <c r="E155">
        <v>26096.451593213998</v>
      </c>
      <c r="F155">
        <v>2565.9480601657201</v>
      </c>
      <c r="G155">
        <v>771.08329092121801</v>
      </c>
      <c r="H155">
        <v>7773.3181614032201</v>
      </c>
      <c r="I155">
        <v>2259.4435454351301</v>
      </c>
      <c r="J155">
        <v>666.08085951007195</v>
      </c>
      <c r="K155">
        <v>6909.65240972435</v>
      </c>
      <c r="L155">
        <v>259.012</v>
      </c>
      <c r="M155">
        <v>77.974999999999994</v>
      </c>
      <c r="N155">
        <v>790.1</v>
      </c>
      <c r="O155">
        <v>914.98763196588402</v>
      </c>
      <c r="P155">
        <v>225.08922080574601</v>
      </c>
      <c r="Q155">
        <v>3141.3925023035499</v>
      </c>
      <c r="R155">
        <v>279.78889826765902</v>
      </c>
      <c r="S155">
        <v>70.514551959478396</v>
      </c>
      <c r="T155">
        <v>931.08176018619304</v>
      </c>
      <c r="U155">
        <v>127663.24</v>
      </c>
      <c r="V155">
        <v>114895.22500000001</v>
      </c>
      <c r="W155">
        <v>157716.02499999999</v>
      </c>
      <c r="X155">
        <v>0</v>
      </c>
      <c r="Y155">
        <v>0</v>
      </c>
      <c r="Z155">
        <v>4844.9124999999904</v>
      </c>
      <c r="AA155">
        <v>139.292603588079</v>
      </c>
      <c r="AB155">
        <v>0</v>
      </c>
      <c r="AC155">
        <v>3008.2624999999998</v>
      </c>
      <c r="AJ155" t="s">
        <v>229</v>
      </c>
      <c r="AK155">
        <v>-36.5006885052576</v>
      </c>
      <c r="AL155" t="s">
        <v>229</v>
      </c>
      <c r="AM155">
        <v>645522.38677843101</v>
      </c>
      <c r="AO155">
        <v>7646.3662835210098</v>
      </c>
      <c r="AP155">
        <v>2868.41097937421</v>
      </c>
      <c r="AQ155">
        <v>17041.731658425299</v>
      </c>
    </row>
    <row r="156" spans="1:43" x14ac:dyDescent="0.2">
      <c r="A156" t="s">
        <v>60</v>
      </c>
      <c r="B156" s="10">
        <v>44019</v>
      </c>
      <c r="C156">
        <v>8029.4843362108704</v>
      </c>
      <c r="D156">
        <v>2243.6307144613002</v>
      </c>
      <c r="E156">
        <v>25626.1408435044</v>
      </c>
      <c r="F156">
        <v>2463.0409568211599</v>
      </c>
      <c r="G156">
        <v>720.950098419705</v>
      </c>
      <c r="H156">
        <v>7639.7478358733797</v>
      </c>
      <c r="I156">
        <v>2168.5634074219702</v>
      </c>
      <c r="J156">
        <v>625.02871932505104</v>
      </c>
      <c r="K156">
        <v>6784.9878547684202</v>
      </c>
      <c r="L156">
        <v>248.39099999999999</v>
      </c>
      <c r="M156">
        <v>71.974999999999994</v>
      </c>
      <c r="N156">
        <v>779.1</v>
      </c>
      <c r="O156">
        <v>877.16846034846196</v>
      </c>
      <c r="P156">
        <v>195.283621239871</v>
      </c>
      <c r="Q156">
        <v>3003.49767884313</v>
      </c>
      <c r="R156">
        <v>268.302468094522</v>
      </c>
      <c r="S156">
        <v>64.320348442407294</v>
      </c>
      <c r="T156">
        <v>928.95643063635703</v>
      </c>
      <c r="U156">
        <v>127911.63099999999</v>
      </c>
      <c r="V156">
        <v>114950.7</v>
      </c>
      <c r="W156">
        <v>158483.65</v>
      </c>
      <c r="X156">
        <v>0</v>
      </c>
      <c r="Y156">
        <v>0</v>
      </c>
      <c r="Z156">
        <v>5082.5874999999996</v>
      </c>
      <c r="AA156">
        <v>137.24657848817799</v>
      </c>
      <c r="AB156">
        <v>0</v>
      </c>
      <c r="AC156">
        <v>3015.1017857142901</v>
      </c>
      <c r="AJ156" t="s">
        <v>229</v>
      </c>
      <c r="AK156">
        <v>-36.5006885052576</v>
      </c>
      <c r="AL156" t="s">
        <v>229</v>
      </c>
      <c r="AM156">
        <v>650496.46057663695</v>
      </c>
      <c r="AO156">
        <v>7273.8432376317396</v>
      </c>
      <c r="AP156">
        <v>2677.1122871184598</v>
      </c>
      <c r="AQ156">
        <v>16342.519323938301</v>
      </c>
    </row>
    <row r="157" spans="1:43" x14ac:dyDescent="0.2">
      <c r="A157" t="s">
        <v>60</v>
      </c>
      <c r="B157" s="10">
        <v>44020</v>
      </c>
      <c r="C157">
        <v>7706.553274418</v>
      </c>
      <c r="D157">
        <v>2077.86336328575</v>
      </c>
      <c r="E157">
        <v>25136.063370260999</v>
      </c>
      <c r="F157">
        <v>2364.6735365751001</v>
      </c>
      <c r="G157">
        <v>669.24557347107702</v>
      </c>
      <c r="H157">
        <v>7510.9036170023001</v>
      </c>
      <c r="I157">
        <v>2081.7854324250102</v>
      </c>
      <c r="J157">
        <v>574.93983690479604</v>
      </c>
      <c r="K157">
        <v>6656.5560590059204</v>
      </c>
      <c r="L157">
        <v>238.089</v>
      </c>
      <c r="M157">
        <v>65</v>
      </c>
      <c r="N157">
        <v>762.375</v>
      </c>
      <c r="O157">
        <v>840.31095776868005</v>
      </c>
      <c r="P157">
        <v>185.33977259464399</v>
      </c>
      <c r="Q157">
        <v>2925.0521045874498</v>
      </c>
      <c r="R157">
        <v>257.56420658945501</v>
      </c>
      <c r="S157">
        <v>59.531213072058698</v>
      </c>
      <c r="T157">
        <v>899.26151604501501</v>
      </c>
      <c r="U157">
        <v>128149.72</v>
      </c>
      <c r="V157">
        <v>115022.5</v>
      </c>
      <c r="W157">
        <v>159232.07500000001</v>
      </c>
      <c r="X157">
        <v>0</v>
      </c>
      <c r="Y157">
        <v>0</v>
      </c>
      <c r="Z157">
        <v>4927.4125000000004</v>
      </c>
      <c r="AA157">
        <v>134.19744191919199</v>
      </c>
      <c r="AB157">
        <v>0</v>
      </c>
      <c r="AC157">
        <v>3016.1078124999999</v>
      </c>
      <c r="AJ157" t="s">
        <v>229</v>
      </c>
      <c r="AK157">
        <v>-36.5006885052576</v>
      </c>
      <c r="AL157" t="s">
        <v>229</v>
      </c>
      <c r="AM157">
        <v>655470.534374843</v>
      </c>
      <c r="AO157">
        <v>6930.2770373210697</v>
      </c>
      <c r="AP157">
        <v>2509.3723178116502</v>
      </c>
      <c r="AQ157">
        <v>15692.089730350401</v>
      </c>
    </row>
    <row r="158" spans="1:43" x14ac:dyDescent="0.2">
      <c r="A158" t="s">
        <v>60</v>
      </c>
      <c r="B158" s="10">
        <v>44021</v>
      </c>
      <c r="C158">
        <v>7398.48734837353</v>
      </c>
      <c r="D158">
        <v>1922.45712185057</v>
      </c>
      <c r="E158">
        <v>24515.1343453113</v>
      </c>
      <c r="F158">
        <v>2270.19720158256</v>
      </c>
      <c r="G158">
        <v>618.14198485563702</v>
      </c>
      <c r="H158">
        <v>7357.18101218827</v>
      </c>
      <c r="I158">
        <v>1998.4769837981701</v>
      </c>
      <c r="J158">
        <v>535.34923793097198</v>
      </c>
      <c r="K158">
        <v>6510.5212873494502</v>
      </c>
      <c r="L158">
        <v>228.22399999999999</v>
      </c>
      <c r="M158">
        <v>60.975000000000001</v>
      </c>
      <c r="N158">
        <v>746.375</v>
      </c>
      <c r="O158">
        <v>809.14484894358702</v>
      </c>
      <c r="P158">
        <v>174.70757020757</v>
      </c>
      <c r="Q158">
        <v>2922.86648529081</v>
      </c>
      <c r="R158">
        <v>247.001405610403</v>
      </c>
      <c r="S158">
        <v>56.192417582417598</v>
      </c>
      <c r="T158">
        <v>868.32033011450199</v>
      </c>
      <c r="U158">
        <v>128377.944</v>
      </c>
      <c r="V158">
        <v>115073.425</v>
      </c>
      <c r="W158">
        <v>159959.35</v>
      </c>
      <c r="X158">
        <v>0</v>
      </c>
      <c r="Y158">
        <v>0</v>
      </c>
      <c r="Z158">
        <v>5029.8500000000004</v>
      </c>
      <c r="AA158">
        <v>129.96439360361899</v>
      </c>
      <c r="AB158">
        <v>0</v>
      </c>
      <c r="AC158">
        <v>3014.8734374999999</v>
      </c>
      <c r="AJ158" t="s">
        <v>229</v>
      </c>
      <c r="AK158">
        <v>-36.5006885052576</v>
      </c>
      <c r="AL158" t="s">
        <v>229</v>
      </c>
      <c r="AM158">
        <v>660444.60817304906</v>
      </c>
      <c r="AO158">
        <v>6589.7794717959396</v>
      </c>
      <c r="AP158">
        <v>2352.9856643540002</v>
      </c>
      <c r="AQ158">
        <v>15041.975678561699</v>
      </c>
    </row>
    <row r="159" spans="1:43" x14ac:dyDescent="0.2">
      <c r="A159" t="s">
        <v>60</v>
      </c>
      <c r="B159" s="10">
        <v>44022</v>
      </c>
      <c r="C159">
        <v>7099.6691133315899</v>
      </c>
      <c r="D159">
        <v>1799.8173844488399</v>
      </c>
      <c r="E159">
        <v>23916.210857616301</v>
      </c>
      <c r="F159">
        <v>2179.52604616594</v>
      </c>
      <c r="G159">
        <v>571.30595880695205</v>
      </c>
      <c r="H159">
        <v>7181.55945610042</v>
      </c>
      <c r="I159">
        <v>1918.4671046820699</v>
      </c>
      <c r="J159">
        <v>492.64630509336303</v>
      </c>
      <c r="K159">
        <v>6360.33497777721</v>
      </c>
      <c r="L159">
        <v>218.75</v>
      </c>
      <c r="M159">
        <v>55</v>
      </c>
      <c r="N159">
        <v>731.02499999999998</v>
      </c>
      <c r="O159">
        <v>774.673301755799</v>
      </c>
      <c r="P159">
        <v>158.28945103507601</v>
      </c>
      <c r="Q159">
        <v>2828.2837952571399</v>
      </c>
      <c r="R159">
        <v>237.178433544732</v>
      </c>
      <c r="S159">
        <v>50.642654845154901</v>
      </c>
      <c r="T159">
        <v>849.57146552278095</v>
      </c>
      <c r="U159">
        <v>128596.694</v>
      </c>
      <c r="V159">
        <v>115120.35</v>
      </c>
      <c r="W159">
        <v>160665.47500000001</v>
      </c>
      <c r="X159">
        <v>0</v>
      </c>
      <c r="Y159">
        <v>0</v>
      </c>
      <c r="Z159">
        <v>4931.8374999999996</v>
      </c>
      <c r="AA159">
        <v>124.421266491841</v>
      </c>
      <c r="AB159">
        <v>0</v>
      </c>
      <c r="AC159">
        <v>2984.5168749999998</v>
      </c>
      <c r="AJ159" t="s">
        <v>229</v>
      </c>
      <c r="AK159">
        <v>-36.5006885052576</v>
      </c>
      <c r="AL159" t="s">
        <v>229</v>
      </c>
      <c r="AM159">
        <v>665418.68197125394</v>
      </c>
      <c r="AO159">
        <v>6251.2142515425803</v>
      </c>
      <c r="AP159">
        <v>2184.44510738903</v>
      </c>
      <c r="AQ159">
        <v>14406.8218266699</v>
      </c>
    </row>
    <row r="160" spans="1:43" x14ac:dyDescent="0.2">
      <c r="A160" t="s">
        <v>60</v>
      </c>
      <c r="B160" s="10">
        <v>44023</v>
      </c>
      <c r="C160">
        <v>6813.3335619674499</v>
      </c>
      <c r="D160">
        <v>1670.6716686627601</v>
      </c>
      <c r="E160">
        <v>23380.750123228299</v>
      </c>
      <c r="F160">
        <v>2091.7820965843198</v>
      </c>
      <c r="G160">
        <v>531.70420642169597</v>
      </c>
      <c r="H160">
        <v>7019.6592927773299</v>
      </c>
      <c r="I160">
        <v>1840.9998708323999</v>
      </c>
      <c r="J160">
        <v>461.399886204052</v>
      </c>
      <c r="K160">
        <v>6221.0252118406397</v>
      </c>
      <c r="L160">
        <v>209.87200000000001</v>
      </c>
      <c r="M160">
        <v>51</v>
      </c>
      <c r="N160">
        <v>711.125</v>
      </c>
      <c r="O160">
        <v>742.71958459790096</v>
      </c>
      <c r="P160">
        <v>149.970768502331</v>
      </c>
      <c r="Q160">
        <v>2683.3256338763599</v>
      </c>
      <c r="R160">
        <v>226.737965933727</v>
      </c>
      <c r="S160">
        <v>48.550567002442001</v>
      </c>
      <c r="T160">
        <v>821.39177845041502</v>
      </c>
      <c r="U160">
        <v>128806.56600000001</v>
      </c>
      <c r="V160">
        <v>115166</v>
      </c>
      <c r="W160">
        <v>161353.5</v>
      </c>
      <c r="X160">
        <v>0</v>
      </c>
      <c r="Y160">
        <v>0</v>
      </c>
      <c r="Z160">
        <v>4910.5874999999996</v>
      </c>
      <c r="AA160">
        <v>117.90472040736999</v>
      </c>
      <c r="AB160">
        <v>0</v>
      </c>
      <c r="AC160">
        <v>2976.7249999999999</v>
      </c>
      <c r="AJ160" t="s">
        <v>229</v>
      </c>
      <c r="AK160">
        <v>-36.5006885052576</v>
      </c>
      <c r="AL160" t="s">
        <v>229</v>
      </c>
      <c r="AM160">
        <v>670392.75576946</v>
      </c>
      <c r="AO160">
        <v>5930.4988020371502</v>
      </c>
      <c r="AP160">
        <v>2026.33072138032</v>
      </c>
      <c r="AQ160">
        <v>13840.3245352376</v>
      </c>
    </row>
    <row r="161" spans="1:43" x14ac:dyDescent="0.2">
      <c r="A161" t="s">
        <v>60</v>
      </c>
      <c r="B161" s="10">
        <v>44024</v>
      </c>
      <c r="C161">
        <v>6537.3839998931999</v>
      </c>
      <c r="D161">
        <v>1561.16604383662</v>
      </c>
      <c r="E161">
        <v>22795.2273478155</v>
      </c>
      <c r="F161">
        <v>2007.5378929860501</v>
      </c>
      <c r="G161">
        <v>497.84782151800698</v>
      </c>
      <c r="H161">
        <v>6862.8167869723802</v>
      </c>
      <c r="I161">
        <v>1766.6667517943799</v>
      </c>
      <c r="J161">
        <v>429.12199022640601</v>
      </c>
      <c r="K161">
        <v>6065.8345698924004</v>
      </c>
      <c r="L161">
        <v>201.292</v>
      </c>
      <c r="M161">
        <v>47</v>
      </c>
      <c r="N161">
        <v>693.2</v>
      </c>
      <c r="O161">
        <v>712.85967793779196</v>
      </c>
      <c r="P161">
        <v>137.55434523809501</v>
      </c>
      <c r="Q161">
        <v>2629.6248669136999</v>
      </c>
      <c r="R161">
        <v>217.83188942388</v>
      </c>
      <c r="S161">
        <v>45.2086157592408</v>
      </c>
      <c r="T161">
        <v>790.89586550983404</v>
      </c>
      <c r="U161">
        <v>129007.85799999999</v>
      </c>
      <c r="V161">
        <v>115233.25</v>
      </c>
      <c r="W161">
        <v>162027.32500000001</v>
      </c>
      <c r="X161">
        <v>0</v>
      </c>
      <c r="Y161">
        <v>0</v>
      </c>
      <c r="Z161">
        <v>4907.7124999999996</v>
      </c>
      <c r="AA161">
        <v>110.752514202464</v>
      </c>
      <c r="AB161">
        <v>0</v>
      </c>
      <c r="AC161">
        <v>2957.3625000000002</v>
      </c>
      <c r="AJ161" t="s">
        <v>229</v>
      </c>
      <c r="AK161">
        <v>-36.5006885052576</v>
      </c>
      <c r="AL161" t="s">
        <v>229</v>
      </c>
      <c r="AM161">
        <v>675366.829567665</v>
      </c>
      <c r="AO161">
        <v>5625.9464570527198</v>
      </c>
      <c r="AP161">
        <v>1879.9672766661199</v>
      </c>
      <c r="AQ161">
        <v>13257.6126219124</v>
      </c>
    </row>
    <row r="162" spans="1:43" x14ac:dyDescent="0.2">
      <c r="A162" t="s">
        <v>60</v>
      </c>
      <c r="B162" s="10">
        <v>44025</v>
      </c>
      <c r="C162">
        <v>6274.1441897679597</v>
      </c>
      <c r="D162">
        <v>1433.9905418851199</v>
      </c>
      <c r="E162">
        <v>22026.2263962295</v>
      </c>
      <c r="F162">
        <v>1926.3746824693601</v>
      </c>
      <c r="G162">
        <v>458.80657308302699</v>
      </c>
      <c r="H162">
        <v>6663.02594740528</v>
      </c>
      <c r="I162">
        <v>1695.05057996761</v>
      </c>
      <c r="J162">
        <v>397.38387617918301</v>
      </c>
      <c r="K162">
        <v>5927.4118518569703</v>
      </c>
      <c r="L162">
        <v>193.05500000000001</v>
      </c>
      <c r="M162">
        <v>43.975000000000001</v>
      </c>
      <c r="N162">
        <v>678.1</v>
      </c>
      <c r="O162">
        <v>684.695156833174</v>
      </c>
      <c r="P162">
        <v>131.52917735042701</v>
      </c>
      <c r="Q162">
        <v>2543.2263656228902</v>
      </c>
      <c r="R162">
        <v>209.04288196345701</v>
      </c>
      <c r="S162">
        <v>41.024768009768003</v>
      </c>
      <c r="T162">
        <v>783.09599321526798</v>
      </c>
      <c r="U162">
        <v>129200.913</v>
      </c>
      <c r="V162">
        <v>115294.625</v>
      </c>
      <c r="W162">
        <v>162680.04999999999</v>
      </c>
      <c r="X162">
        <v>0</v>
      </c>
      <c r="Y162">
        <v>0</v>
      </c>
      <c r="Z162">
        <v>4723.6625000000004</v>
      </c>
      <c r="AA162">
        <v>102.346876121101</v>
      </c>
      <c r="AB162">
        <v>0</v>
      </c>
      <c r="AC162">
        <v>2919.5749999999998</v>
      </c>
      <c r="AJ162" t="s">
        <v>229</v>
      </c>
      <c r="AK162">
        <v>-36.5006885052576</v>
      </c>
      <c r="AL162" t="s">
        <v>229</v>
      </c>
      <c r="AM162">
        <v>680340.90336587105</v>
      </c>
      <c r="AO162">
        <v>5327.8236166906099</v>
      </c>
      <c r="AP162">
        <v>1748.2851110276399</v>
      </c>
      <c r="AQ162">
        <v>12620.514716734</v>
      </c>
    </row>
    <row r="163" spans="1:43" x14ac:dyDescent="0.2">
      <c r="A163" t="s">
        <v>60</v>
      </c>
      <c r="B163" s="10">
        <v>44026</v>
      </c>
      <c r="C163">
        <v>6023.1165249249898</v>
      </c>
      <c r="D163">
        <v>1329.8064854688701</v>
      </c>
      <c r="E163">
        <v>21307.889082141599</v>
      </c>
      <c r="F163">
        <v>1848.5755539596801</v>
      </c>
      <c r="G163">
        <v>423.80899588822803</v>
      </c>
      <c r="H163">
        <v>6524.6420076232198</v>
      </c>
      <c r="I163">
        <v>1626.62525075044</v>
      </c>
      <c r="J163">
        <v>368.256416402762</v>
      </c>
      <c r="K163">
        <v>5791.0560588358103</v>
      </c>
      <c r="L163">
        <v>185.14</v>
      </c>
      <c r="M163">
        <v>40</v>
      </c>
      <c r="N163">
        <v>662.05</v>
      </c>
      <c r="O163">
        <v>657.75395092211295</v>
      </c>
      <c r="P163">
        <v>123.439221654571</v>
      </c>
      <c r="Q163">
        <v>2490.1126376815901</v>
      </c>
      <c r="R163">
        <v>200.49479792659201</v>
      </c>
      <c r="S163">
        <v>38.4738431013431</v>
      </c>
      <c r="T163">
        <v>760.11809739634703</v>
      </c>
      <c r="U163">
        <v>129386.053</v>
      </c>
      <c r="V163">
        <v>115353.02499999999</v>
      </c>
      <c r="W163">
        <v>163312.72500000001</v>
      </c>
      <c r="X163">
        <v>0</v>
      </c>
      <c r="Y163">
        <v>0</v>
      </c>
      <c r="Z163">
        <v>4598.0749999999998</v>
      </c>
      <c r="AA163">
        <v>93.581927286602294</v>
      </c>
      <c r="AB163">
        <v>0</v>
      </c>
      <c r="AC163">
        <v>2873.7375000000002</v>
      </c>
      <c r="AJ163" t="s">
        <v>229</v>
      </c>
      <c r="AK163">
        <v>-36.5006885052576</v>
      </c>
      <c r="AL163" t="s">
        <v>229</v>
      </c>
      <c r="AM163">
        <v>685314.97716407699</v>
      </c>
      <c r="AO163">
        <v>5040.9981448378703</v>
      </c>
      <c r="AP163">
        <v>1622.4313098195901</v>
      </c>
      <c r="AQ163">
        <v>12028.0613440791</v>
      </c>
    </row>
    <row r="164" spans="1:43" x14ac:dyDescent="0.2">
      <c r="A164" t="s">
        <v>60</v>
      </c>
      <c r="B164" s="10">
        <v>44027</v>
      </c>
      <c r="C164">
        <v>5784.9986895982001</v>
      </c>
      <c r="D164">
        <v>1230.97169459411</v>
      </c>
      <c r="E164">
        <v>20905.332373212401</v>
      </c>
      <c r="F164">
        <v>1774.6873039739501</v>
      </c>
      <c r="G164">
        <v>391.36437650777998</v>
      </c>
      <c r="H164">
        <v>6378.2531852148804</v>
      </c>
      <c r="I164">
        <v>1561.5946753010001</v>
      </c>
      <c r="J164">
        <v>342.10021594622702</v>
      </c>
      <c r="K164">
        <v>5670.7738093395301</v>
      </c>
      <c r="L164">
        <v>177.40299999999999</v>
      </c>
      <c r="M164">
        <v>38</v>
      </c>
      <c r="N164">
        <v>645</v>
      </c>
      <c r="O164">
        <v>633.114072023522</v>
      </c>
      <c r="P164">
        <v>113.050782203907</v>
      </c>
      <c r="Q164">
        <v>2449.0531829373099</v>
      </c>
      <c r="R164">
        <v>192.87779160983499</v>
      </c>
      <c r="S164">
        <v>35.305841727716697</v>
      </c>
      <c r="T164">
        <v>746.19844507101095</v>
      </c>
      <c r="U164">
        <v>129563.45600000001</v>
      </c>
      <c r="V164">
        <v>115387</v>
      </c>
      <c r="W164">
        <v>163922.4</v>
      </c>
      <c r="X164">
        <v>0</v>
      </c>
      <c r="Y164">
        <v>0</v>
      </c>
      <c r="Z164">
        <v>4455.8625000000002</v>
      </c>
      <c r="AA164">
        <v>84.487772322122296</v>
      </c>
      <c r="AB164">
        <v>0</v>
      </c>
      <c r="AC164">
        <v>2811.7750000000001</v>
      </c>
      <c r="AJ164" t="s">
        <v>229</v>
      </c>
      <c r="AK164">
        <v>-36.5006885052576</v>
      </c>
      <c r="AL164" t="s">
        <v>229</v>
      </c>
      <c r="AM164">
        <v>690289.050962282</v>
      </c>
      <c r="AO164">
        <v>4776.6463357516996</v>
      </c>
      <c r="AP164">
        <v>1509.11580491423</v>
      </c>
      <c r="AQ164">
        <v>11503.751240613799</v>
      </c>
    </row>
    <row r="165" spans="1:43" x14ac:dyDescent="0.2">
      <c r="A165" t="s">
        <v>60</v>
      </c>
      <c r="B165" s="10">
        <v>44028</v>
      </c>
      <c r="C165">
        <v>5555.9096641263104</v>
      </c>
      <c r="D165">
        <v>1142.6255415831399</v>
      </c>
      <c r="E165">
        <v>20255.817925804098</v>
      </c>
      <c r="F165">
        <v>1704.2310044650701</v>
      </c>
      <c r="G165">
        <v>366.38163236574201</v>
      </c>
      <c r="H165">
        <v>6229.4479269251497</v>
      </c>
      <c r="I165">
        <v>1499.6533878370501</v>
      </c>
      <c r="J165">
        <v>318.47075439266598</v>
      </c>
      <c r="K165">
        <v>5531.8657473800904</v>
      </c>
      <c r="L165">
        <v>169.84200000000001</v>
      </c>
      <c r="M165">
        <v>35</v>
      </c>
      <c r="N165">
        <v>624</v>
      </c>
      <c r="O165">
        <v>609.53702706996296</v>
      </c>
      <c r="P165">
        <v>102.07743131868099</v>
      </c>
      <c r="Q165">
        <v>2369.5394924337402</v>
      </c>
      <c r="R165">
        <v>185.78471150431099</v>
      </c>
      <c r="S165">
        <v>33.872836538461499</v>
      </c>
      <c r="T165">
        <v>719.56207958063601</v>
      </c>
      <c r="U165">
        <v>129733.298</v>
      </c>
      <c r="V165">
        <v>115416.05</v>
      </c>
      <c r="W165">
        <v>164512.1</v>
      </c>
      <c r="X165">
        <v>0</v>
      </c>
      <c r="Y165">
        <v>0</v>
      </c>
      <c r="Z165">
        <v>4311.2749999999996</v>
      </c>
      <c r="AA165">
        <v>74.924993062493101</v>
      </c>
      <c r="AB165">
        <v>0</v>
      </c>
      <c r="AC165">
        <v>2757.3874999999998</v>
      </c>
      <c r="AJ165" t="s">
        <v>229</v>
      </c>
      <c r="AK165">
        <v>-36.5006885052576</v>
      </c>
      <c r="AL165" t="s">
        <v>229</v>
      </c>
      <c r="AM165">
        <v>695263.12476048805</v>
      </c>
      <c r="AO165">
        <v>4532.1663303858004</v>
      </c>
      <c r="AP165">
        <v>1408.3631680875601</v>
      </c>
      <c r="AQ165">
        <v>11014.541944211</v>
      </c>
    </row>
    <row r="166" spans="1:43" x14ac:dyDescent="0.2">
      <c r="A166" t="s">
        <v>60</v>
      </c>
      <c r="B166" s="10">
        <v>44029</v>
      </c>
      <c r="C166">
        <v>5339.3524712939297</v>
      </c>
      <c r="D166">
        <v>1063.07981124762</v>
      </c>
      <c r="E166">
        <v>19891.107689275301</v>
      </c>
      <c r="F166">
        <v>1637.6144671913601</v>
      </c>
      <c r="G166">
        <v>340.053191867365</v>
      </c>
      <c r="H166">
        <v>6088.3366327583699</v>
      </c>
      <c r="I166">
        <v>1441.19939555474</v>
      </c>
      <c r="J166">
        <v>294.59694122741701</v>
      </c>
      <c r="K166">
        <v>5383.3622221383503</v>
      </c>
      <c r="L166">
        <v>162.846</v>
      </c>
      <c r="M166">
        <v>33</v>
      </c>
      <c r="N166">
        <v>604.07500000000005</v>
      </c>
      <c r="O166">
        <v>586.79531944010603</v>
      </c>
      <c r="P166">
        <v>93.485996642246604</v>
      </c>
      <c r="Q166">
        <v>2330.6576811262798</v>
      </c>
      <c r="R166">
        <v>178.698144920121</v>
      </c>
      <c r="S166">
        <v>30.954561965812001</v>
      </c>
      <c r="T166">
        <v>698.85690990962098</v>
      </c>
      <c r="U166">
        <v>129896.144</v>
      </c>
      <c r="V166">
        <v>115442.125</v>
      </c>
      <c r="W166">
        <v>165083.72500000001</v>
      </c>
      <c r="X166">
        <v>0</v>
      </c>
      <c r="Y166">
        <v>0</v>
      </c>
      <c r="Z166">
        <v>4158.6625000000004</v>
      </c>
      <c r="AA166">
        <v>65.9683874569875</v>
      </c>
      <c r="AB166">
        <v>0</v>
      </c>
      <c r="AC166">
        <v>2681.7125000000001</v>
      </c>
      <c r="AJ166" t="s">
        <v>229</v>
      </c>
      <c r="AK166">
        <v>-36.5006885052576</v>
      </c>
      <c r="AL166" t="s">
        <v>229</v>
      </c>
      <c r="AM166">
        <v>700237.19855869305</v>
      </c>
      <c r="AO166">
        <v>4299.8773181509596</v>
      </c>
      <c r="AP166">
        <v>1316.15843260109</v>
      </c>
      <c r="AQ166">
        <v>10543.907928799401</v>
      </c>
    </row>
    <row r="167" spans="1:43" x14ac:dyDescent="0.2">
      <c r="A167" t="s">
        <v>60</v>
      </c>
      <c r="B167" s="10">
        <v>44030</v>
      </c>
      <c r="C167">
        <v>5135.1834788577298</v>
      </c>
      <c r="D167">
        <v>989.47361954501503</v>
      </c>
      <c r="E167">
        <v>19418.699881302</v>
      </c>
      <c r="F167">
        <v>1573.90441703857</v>
      </c>
      <c r="G167">
        <v>315.72742378332498</v>
      </c>
      <c r="H167">
        <v>5886.63440060842</v>
      </c>
      <c r="I167">
        <v>1385.3853201495201</v>
      </c>
      <c r="J167">
        <v>275.25452771020701</v>
      </c>
      <c r="K167">
        <v>5200.69185000586</v>
      </c>
      <c r="L167">
        <v>156.369</v>
      </c>
      <c r="M167">
        <v>30</v>
      </c>
      <c r="N167">
        <v>585.04999999999995</v>
      </c>
      <c r="O167">
        <v>566.54172067137802</v>
      </c>
      <c r="P167">
        <v>86.199346988795497</v>
      </c>
      <c r="Q167">
        <v>2281.7028330063499</v>
      </c>
      <c r="R167">
        <v>172.05082164987601</v>
      </c>
      <c r="S167">
        <v>27.8620943986569</v>
      </c>
      <c r="T167">
        <v>676.15572412258302</v>
      </c>
      <c r="U167">
        <v>130052.51300000001</v>
      </c>
      <c r="V167">
        <v>115467.22500000001</v>
      </c>
      <c r="W167">
        <v>165642.25</v>
      </c>
      <c r="X167">
        <v>0</v>
      </c>
      <c r="Y167">
        <v>0</v>
      </c>
      <c r="Z167">
        <v>3941.9250000000002</v>
      </c>
      <c r="AA167">
        <v>56.887571439671397</v>
      </c>
      <c r="AB167">
        <v>0</v>
      </c>
      <c r="AC167">
        <v>2603.875</v>
      </c>
      <c r="AJ167" t="s">
        <v>229</v>
      </c>
      <c r="AK167">
        <v>-36.5006885052576</v>
      </c>
      <c r="AL167" t="s">
        <v>229</v>
      </c>
      <c r="AM167">
        <v>705211.27235689899</v>
      </c>
      <c r="AO167">
        <v>4075.8307934610302</v>
      </c>
      <c r="AP167">
        <v>1221.9845127234801</v>
      </c>
      <c r="AQ167">
        <v>10108.502234780401</v>
      </c>
    </row>
    <row r="168" spans="1:43" x14ac:dyDescent="0.2">
      <c r="A168" t="s">
        <v>60</v>
      </c>
      <c r="B168" s="10">
        <v>44031</v>
      </c>
      <c r="C168">
        <v>4939.7638362176403</v>
      </c>
      <c r="D168">
        <v>922.091787339338</v>
      </c>
      <c r="E168">
        <v>18977.9344110819</v>
      </c>
      <c r="F168">
        <v>1513.55258389714</v>
      </c>
      <c r="G168">
        <v>292.982647854596</v>
      </c>
      <c r="H168">
        <v>5734.50000522139</v>
      </c>
      <c r="I168">
        <v>1332.3570339650501</v>
      </c>
      <c r="J168">
        <v>257.368735782192</v>
      </c>
      <c r="K168">
        <v>5080.7054654665499</v>
      </c>
      <c r="L168">
        <v>150.24299999999999</v>
      </c>
      <c r="M168">
        <v>28</v>
      </c>
      <c r="N168">
        <v>569.1</v>
      </c>
      <c r="O168">
        <v>544.20228528343398</v>
      </c>
      <c r="P168">
        <v>81.707434752747204</v>
      </c>
      <c r="Q168">
        <v>2183.33948061613</v>
      </c>
      <c r="R168">
        <v>165.934065126235</v>
      </c>
      <c r="S168">
        <v>25.450679945054901</v>
      </c>
      <c r="T168">
        <v>661.36576135637699</v>
      </c>
      <c r="U168">
        <v>130202.75599999999</v>
      </c>
      <c r="V168">
        <v>115491.25</v>
      </c>
      <c r="W168">
        <v>166173.4</v>
      </c>
      <c r="X168">
        <v>0</v>
      </c>
      <c r="Y168">
        <v>0</v>
      </c>
      <c r="Z168">
        <v>3863.1</v>
      </c>
      <c r="AA168">
        <v>48.149895676545697</v>
      </c>
      <c r="AB168">
        <v>0</v>
      </c>
      <c r="AC168">
        <v>2547.8000000000002</v>
      </c>
      <c r="AJ168" t="s">
        <v>229</v>
      </c>
      <c r="AK168">
        <v>-36.5006885052576</v>
      </c>
      <c r="AL168" t="s">
        <v>229</v>
      </c>
      <c r="AM168">
        <v>710185.34615510504</v>
      </c>
      <c r="AO168">
        <v>3858.9143723766501</v>
      </c>
      <c r="AP168">
        <v>1134.4532729959999</v>
      </c>
      <c r="AQ168">
        <v>9711.9901509244391</v>
      </c>
    </row>
    <row r="169" spans="1:43" x14ac:dyDescent="0.2">
      <c r="A169" t="s">
        <v>60</v>
      </c>
      <c r="B169" s="10">
        <v>44032</v>
      </c>
      <c r="C169">
        <v>4753.2035522075203</v>
      </c>
      <c r="D169">
        <v>845.12958886186004</v>
      </c>
      <c r="E169">
        <v>18563.9619675543</v>
      </c>
      <c r="F169">
        <v>1456.3103131486901</v>
      </c>
      <c r="G169">
        <v>270.23690999972303</v>
      </c>
      <c r="H169">
        <v>5580.2671569950498</v>
      </c>
      <c r="I169">
        <v>1282.2181447637399</v>
      </c>
      <c r="J169">
        <v>235.18103969763899</v>
      </c>
      <c r="K169">
        <v>4933.1155421807698</v>
      </c>
      <c r="L169">
        <v>144.49100000000001</v>
      </c>
      <c r="M169">
        <v>26</v>
      </c>
      <c r="N169">
        <v>555.20000000000005</v>
      </c>
      <c r="O169">
        <v>524.19717233193398</v>
      </c>
      <c r="P169">
        <v>77.704880952380904</v>
      </c>
      <c r="Q169">
        <v>2116.4422471159501</v>
      </c>
      <c r="R169">
        <v>160.01119734606601</v>
      </c>
      <c r="S169">
        <v>24.174007936507898</v>
      </c>
      <c r="T169">
        <v>635.44446541236096</v>
      </c>
      <c r="U169">
        <v>130347.247</v>
      </c>
      <c r="V169">
        <v>115515.22500000001</v>
      </c>
      <c r="W169">
        <v>166641</v>
      </c>
      <c r="X169">
        <v>0</v>
      </c>
      <c r="Y169">
        <v>0</v>
      </c>
      <c r="Z169">
        <v>3748.6875</v>
      </c>
      <c r="AA169">
        <v>39.325584068709098</v>
      </c>
      <c r="AB169">
        <v>0</v>
      </c>
      <c r="AC169">
        <v>2493.3375000000001</v>
      </c>
      <c r="AJ169" t="s">
        <v>229</v>
      </c>
      <c r="AK169">
        <v>-36.5006885052576</v>
      </c>
      <c r="AL169" t="s">
        <v>229</v>
      </c>
      <c r="AM169">
        <v>715159.41995331005</v>
      </c>
      <c r="AO169">
        <v>3653.3379332444401</v>
      </c>
      <c r="AP169">
        <v>1053.61348862146</v>
      </c>
      <c r="AQ169">
        <v>9286.4609309339703</v>
      </c>
    </row>
    <row r="170" spans="1:43" x14ac:dyDescent="0.2">
      <c r="A170" t="s">
        <v>60</v>
      </c>
      <c r="B170" s="10">
        <v>44033</v>
      </c>
      <c r="C170">
        <v>4576.2098341231604</v>
      </c>
      <c r="D170">
        <v>795.19954018214798</v>
      </c>
      <c r="E170">
        <v>18015.981796820201</v>
      </c>
      <c r="F170">
        <v>1401.3840498797799</v>
      </c>
      <c r="G170">
        <v>251.25649135586599</v>
      </c>
      <c r="H170">
        <v>5425.7222884416897</v>
      </c>
      <c r="I170">
        <v>1234.00247103877</v>
      </c>
      <c r="J170">
        <v>216.04048167110699</v>
      </c>
      <c r="K170">
        <v>4791.6424422557802</v>
      </c>
      <c r="L170">
        <v>139.13499999999999</v>
      </c>
      <c r="M170">
        <v>24.975000000000001</v>
      </c>
      <c r="N170">
        <v>539.25</v>
      </c>
      <c r="O170">
        <v>505.77677011146301</v>
      </c>
      <c r="P170">
        <v>68.4665567765568</v>
      </c>
      <c r="Q170">
        <v>2027.88044684439</v>
      </c>
      <c r="R170">
        <v>154.07394332054699</v>
      </c>
      <c r="S170">
        <v>21.748608058608099</v>
      </c>
      <c r="T170">
        <v>617.92414317042596</v>
      </c>
      <c r="U170">
        <v>130486.382</v>
      </c>
      <c r="V170">
        <v>115537.175</v>
      </c>
      <c r="W170">
        <v>167236.20000000001</v>
      </c>
      <c r="X170">
        <v>0</v>
      </c>
      <c r="Y170">
        <v>0</v>
      </c>
      <c r="Z170">
        <v>3534.2125000000001</v>
      </c>
      <c r="AA170">
        <v>30.267503038628</v>
      </c>
      <c r="AB170">
        <v>0</v>
      </c>
      <c r="AC170">
        <v>2451.3249999999998</v>
      </c>
      <c r="AJ170" t="s">
        <v>229</v>
      </c>
      <c r="AK170">
        <v>-36.5006885052576</v>
      </c>
      <c r="AL170" t="s">
        <v>229</v>
      </c>
      <c r="AM170">
        <v>720133.49375151598</v>
      </c>
      <c r="AO170">
        <v>3459.7765143299998</v>
      </c>
      <c r="AP170">
        <v>978.08409933602104</v>
      </c>
      <c r="AQ170">
        <v>8884.8264977559193</v>
      </c>
    </row>
    <row r="171" spans="1:43" x14ac:dyDescent="0.2">
      <c r="A171" t="s">
        <v>60</v>
      </c>
      <c r="B171" s="10">
        <v>44034</v>
      </c>
      <c r="C171">
        <v>4407.3911706635199</v>
      </c>
      <c r="D171">
        <v>739.52843373334201</v>
      </c>
      <c r="E171">
        <v>17435.591855352799</v>
      </c>
      <c r="F171">
        <v>1348.6041338012601</v>
      </c>
      <c r="G171">
        <v>231.471444666445</v>
      </c>
      <c r="H171">
        <v>5264.4647437208696</v>
      </c>
      <c r="I171">
        <v>1187.86250261123</v>
      </c>
      <c r="J171">
        <v>200.69976880758099</v>
      </c>
      <c r="K171">
        <v>4659.9149643588298</v>
      </c>
      <c r="L171">
        <v>133.994</v>
      </c>
      <c r="M171">
        <v>22.975000000000001</v>
      </c>
      <c r="N171">
        <v>527.15</v>
      </c>
      <c r="O171">
        <v>488.80345871666998</v>
      </c>
      <c r="P171">
        <v>66.380906593406607</v>
      </c>
      <c r="Q171">
        <v>1995.37399616122</v>
      </c>
      <c r="R171">
        <v>148.21648953187801</v>
      </c>
      <c r="S171">
        <v>20.751177637721799</v>
      </c>
      <c r="T171">
        <v>604.69321273325897</v>
      </c>
      <c r="U171">
        <v>130620.376</v>
      </c>
      <c r="V171">
        <v>115557.15</v>
      </c>
      <c r="W171">
        <v>167740.625</v>
      </c>
      <c r="X171">
        <v>0</v>
      </c>
      <c r="Y171">
        <v>0</v>
      </c>
      <c r="Z171">
        <v>3408.125</v>
      </c>
      <c r="AA171">
        <v>21.079301925851901</v>
      </c>
      <c r="AB171">
        <v>0</v>
      </c>
      <c r="AC171">
        <v>2387.5</v>
      </c>
      <c r="AJ171" t="s">
        <v>229</v>
      </c>
      <c r="AK171">
        <v>-36.5006885052576</v>
      </c>
      <c r="AL171" t="s">
        <v>229</v>
      </c>
      <c r="AM171">
        <v>725107.56754972099</v>
      </c>
      <c r="AO171">
        <v>3280.0026610212999</v>
      </c>
      <c r="AP171">
        <v>909.57992813740896</v>
      </c>
      <c r="AQ171">
        <v>8510.5937173259008</v>
      </c>
    </row>
    <row r="172" spans="1:43" x14ac:dyDescent="0.2">
      <c r="A172" t="s">
        <v>60</v>
      </c>
      <c r="B172" s="10">
        <v>44035</v>
      </c>
      <c r="C172">
        <v>4245.6293695317399</v>
      </c>
      <c r="D172">
        <v>676.10681517624505</v>
      </c>
      <c r="E172">
        <v>16926.9448941929</v>
      </c>
      <c r="F172">
        <v>1297.56541688417</v>
      </c>
      <c r="G172">
        <v>214.209499320124</v>
      </c>
      <c r="H172">
        <v>5136.7437876218</v>
      </c>
      <c r="I172">
        <v>1143.1840524322199</v>
      </c>
      <c r="J172">
        <v>187.43607576451299</v>
      </c>
      <c r="K172">
        <v>4543.0043613925</v>
      </c>
      <c r="L172">
        <v>129</v>
      </c>
      <c r="M172">
        <v>21</v>
      </c>
      <c r="N172">
        <v>511.15</v>
      </c>
      <c r="O172">
        <v>470.87505907961202</v>
      </c>
      <c r="P172">
        <v>60.3745512820513</v>
      </c>
      <c r="Q172">
        <v>1958.0112883240299</v>
      </c>
      <c r="R172">
        <v>142.73071662764499</v>
      </c>
      <c r="S172">
        <v>19.818638965201501</v>
      </c>
      <c r="T172">
        <v>581.15210526272801</v>
      </c>
      <c r="U172">
        <v>130749.376</v>
      </c>
      <c r="V172">
        <v>115572.47500000001</v>
      </c>
      <c r="W172">
        <v>168231.07500000001</v>
      </c>
      <c r="X172">
        <v>0</v>
      </c>
      <c r="Y172">
        <v>0</v>
      </c>
      <c r="Z172">
        <v>3348.15</v>
      </c>
      <c r="AA172">
        <v>11.614666047841</v>
      </c>
      <c r="AB172">
        <v>0</v>
      </c>
      <c r="AC172">
        <v>2329.1374999999998</v>
      </c>
      <c r="AJ172" t="s">
        <v>229</v>
      </c>
      <c r="AK172">
        <v>-36.5006885052576</v>
      </c>
      <c r="AL172" t="s">
        <v>229</v>
      </c>
      <c r="AM172">
        <v>730081.64134792704</v>
      </c>
      <c r="AO172">
        <v>3107.69160046855</v>
      </c>
      <c r="AP172">
        <v>845.87189501959904</v>
      </c>
      <c r="AQ172">
        <v>8150.3619826427403</v>
      </c>
    </row>
    <row r="173" spans="1:43" x14ac:dyDescent="0.2">
      <c r="A173" t="s">
        <v>60</v>
      </c>
      <c r="B173" s="10">
        <v>44036</v>
      </c>
      <c r="C173">
        <v>4089.8464757235602</v>
      </c>
      <c r="D173">
        <v>636.48105235042703</v>
      </c>
      <c r="E173">
        <v>16244.671604847699</v>
      </c>
      <c r="F173">
        <v>1249.2066911915199</v>
      </c>
      <c r="G173">
        <v>197.93740856365901</v>
      </c>
      <c r="H173">
        <v>4967.2488803972101</v>
      </c>
      <c r="I173">
        <v>1100.6610891809501</v>
      </c>
      <c r="J173">
        <v>170.36696088633599</v>
      </c>
      <c r="K173">
        <v>4401.3168124857602</v>
      </c>
      <c r="L173">
        <v>124.258</v>
      </c>
      <c r="M173">
        <v>19</v>
      </c>
      <c r="N173">
        <v>494.1</v>
      </c>
      <c r="O173">
        <v>452.68269638037799</v>
      </c>
      <c r="P173">
        <v>54.929464285714303</v>
      </c>
      <c r="Q173">
        <v>1863.79108905166</v>
      </c>
      <c r="R173">
        <v>137.53724024108001</v>
      </c>
      <c r="S173">
        <v>17.984120879120901</v>
      </c>
      <c r="T173">
        <v>571.83095403446305</v>
      </c>
      <c r="U173">
        <v>130873.63400000001</v>
      </c>
      <c r="V173">
        <v>115587.02499999999</v>
      </c>
      <c r="W173">
        <v>168707.52499999999</v>
      </c>
      <c r="X173">
        <v>0</v>
      </c>
      <c r="Y173">
        <v>0</v>
      </c>
      <c r="Z173">
        <v>3150.4250000000002</v>
      </c>
      <c r="AA173">
        <v>2.2700436230436298</v>
      </c>
      <c r="AB173">
        <v>0</v>
      </c>
      <c r="AC173">
        <v>2292.6125000000002</v>
      </c>
      <c r="AJ173" t="s">
        <v>229</v>
      </c>
      <c r="AK173">
        <v>-36.5006885052576</v>
      </c>
      <c r="AL173" t="s">
        <v>229</v>
      </c>
      <c r="AM173">
        <v>735055.71514613298</v>
      </c>
      <c r="AO173">
        <v>2944.46328891653</v>
      </c>
      <c r="AP173">
        <v>784.52281088056304</v>
      </c>
      <c r="AQ173">
        <v>7805.1747188162399</v>
      </c>
    </row>
    <row r="174" spans="1:43" x14ac:dyDescent="0.2">
      <c r="A174" t="s">
        <v>60</v>
      </c>
      <c r="B174" s="10">
        <v>44037</v>
      </c>
      <c r="C174">
        <v>3937.9426172569702</v>
      </c>
      <c r="D174">
        <v>580.51888600982295</v>
      </c>
      <c r="E174">
        <v>15801.2848966165</v>
      </c>
      <c r="F174">
        <v>1202.3980353015299</v>
      </c>
      <c r="G174">
        <v>185.122183545621</v>
      </c>
      <c r="H174">
        <v>4770.5414944133099</v>
      </c>
      <c r="I174">
        <v>1059.4137157492701</v>
      </c>
      <c r="J174">
        <v>159.53672105672101</v>
      </c>
      <c r="K174">
        <v>4226.1131767485404</v>
      </c>
      <c r="L174">
        <v>119.66500000000001</v>
      </c>
      <c r="M174">
        <v>18</v>
      </c>
      <c r="N174">
        <v>478.05</v>
      </c>
      <c r="O174">
        <v>435.62012547369602</v>
      </c>
      <c r="P174">
        <v>52.888125000000002</v>
      </c>
      <c r="Q174">
        <v>1830.7426520654301</v>
      </c>
      <c r="R174">
        <v>132.435233533885</v>
      </c>
      <c r="S174">
        <v>16.616369047618999</v>
      </c>
      <c r="T174">
        <v>547.28016231392905</v>
      </c>
      <c r="U174">
        <v>130993.299</v>
      </c>
      <c r="V174">
        <v>115599.625</v>
      </c>
      <c r="W174">
        <v>169172.875</v>
      </c>
      <c r="X174">
        <v>0</v>
      </c>
      <c r="Y174">
        <v>0</v>
      </c>
      <c r="Z174">
        <v>3035.7624999999998</v>
      </c>
      <c r="AA174">
        <v>0</v>
      </c>
      <c r="AB174">
        <v>0</v>
      </c>
      <c r="AC174">
        <v>2225.8125</v>
      </c>
      <c r="AJ174" t="s">
        <v>229</v>
      </c>
      <c r="AK174">
        <v>-36.5006885052576</v>
      </c>
      <c r="AL174" t="s">
        <v>229</v>
      </c>
      <c r="AM174">
        <v>740029.78894433798</v>
      </c>
      <c r="AO174">
        <v>2796.08432534038</v>
      </c>
      <c r="AP174">
        <v>728.79430713775503</v>
      </c>
      <c r="AQ174">
        <v>7470.7017566290897</v>
      </c>
    </row>
    <row r="175" spans="1:43" x14ac:dyDescent="0.2">
      <c r="A175" t="s">
        <v>60</v>
      </c>
      <c r="B175" s="10">
        <v>44038</v>
      </c>
      <c r="C175">
        <v>3791.3906356565299</v>
      </c>
      <c r="D175">
        <v>535.91760846792101</v>
      </c>
      <c r="E175">
        <v>15368.824662271199</v>
      </c>
      <c r="F175">
        <v>1157.3196231490699</v>
      </c>
      <c r="G175">
        <v>171.59541044739601</v>
      </c>
      <c r="H175">
        <v>4628.0775829709701</v>
      </c>
      <c r="I175">
        <v>1019.68164937879</v>
      </c>
      <c r="J175">
        <v>149.59886977809799</v>
      </c>
      <c r="K175">
        <v>4105.5913310610104</v>
      </c>
      <c r="L175">
        <v>115.289</v>
      </c>
      <c r="M175">
        <v>17</v>
      </c>
      <c r="N175">
        <v>465.02499999999998</v>
      </c>
      <c r="O175">
        <v>417.90521976151598</v>
      </c>
      <c r="P175">
        <v>45.784970238095198</v>
      </c>
      <c r="Q175">
        <v>1775.49200381125</v>
      </c>
      <c r="R175">
        <v>127.26046981100301</v>
      </c>
      <c r="S175">
        <v>15.4376167582418</v>
      </c>
      <c r="T175">
        <v>531.20187969924802</v>
      </c>
      <c r="U175">
        <v>131108.58799999999</v>
      </c>
      <c r="V175">
        <v>115618.825</v>
      </c>
      <c r="W175">
        <v>169623.32500000001</v>
      </c>
      <c r="X175">
        <v>0</v>
      </c>
      <c r="Y175">
        <v>0</v>
      </c>
      <c r="Z175">
        <v>2740.6125000000002</v>
      </c>
      <c r="AA175">
        <v>0</v>
      </c>
      <c r="AB175">
        <v>0</v>
      </c>
      <c r="AC175">
        <v>2166.3375000000001</v>
      </c>
      <c r="AJ175" t="s">
        <v>229</v>
      </c>
      <c r="AK175">
        <v>-36.5006885052576</v>
      </c>
      <c r="AL175" t="s">
        <v>229</v>
      </c>
      <c r="AM175">
        <v>745003.86274254404</v>
      </c>
      <c r="AO175">
        <v>2652.47204593482</v>
      </c>
      <c r="AP175">
        <v>677.55690154064803</v>
      </c>
      <c r="AQ175">
        <v>7179.8925128410701</v>
      </c>
    </row>
    <row r="176" spans="1:43" x14ac:dyDescent="0.2">
      <c r="A176" t="s">
        <v>60</v>
      </c>
      <c r="B176" s="10">
        <v>44039</v>
      </c>
      <c r="C176">
        <v>3648.4683410079201</v>
      </c>
      <c r="D176">
        <v>504.09233592796102</v>
      </c>
      <c r="E176">
        <v>14925.1094005373</v>
      </c>
      <c r="F176">
        <v>1113.80445664737</v>
      </c>
      <c r="G176">
        <v>158.76437728937699</v>
      </c>
      <c r="H176">
        <v>4494.6329825620296</v>
      </c>
      <c r="I176">
        <v>981.12350619149504</v>
      </c>
      <c r="J176">
        <v>138.55996108058599</v>
      </c>
      <c r="K176">
        <v>3979.0990645885499</v>
      </c>
      <c r="L176">
        <v>111.203</v>
      </c>
      <c r="M176">
        <v>15.975</v>
      </c>
      <c r="N176">
        <v>453.125</v>
      </c>
      <c r="O176">
        <v>400.981594600412</v>
      </c>
      <c r="P176">
        <v>44.508333333333297</v>
      </c>
      <c r="Q176">
        <v>1695.2974727077799</v>
      </c>
      <c r="R176">
        <v>122.025631424892</v>
      </c>
      <c r="S176">
        <v>14.2641666666667</v>
      </c>
      <c r="T176">
        <v>514.35650518760099</v>
      </c>
      <c r="U176">
        <v>131219.791</v>
      </c>
      <c r="V176">
        <v>115650.3</v>
      </c>
      <c r="W176">
        <v>170060.7</v>
      </c>
      <c r="X176">
        <v>0</v>
      </c>
      <c r="Y176">
        <v>0</v>
      </c>
      <c r="Z176">
        <v>2550.6875</v>
      </c>
      <c r="AA176">
        <v>0</v>
      </c>
      <c r="AB176">
        <v>0</v>
      </c>
      <c r="AC176">
        <v>2087.6</v>
      </c>
      <c r="AJ176" t="s">
        <v>229</v>
      </c>
      <c r="AK176">
        <v>-36.5006885052576</v>
      </c>
      <c r="AL176" t="s">
        <v>229</v>
      </c>
      <c r="AM176">
        <v>749977.93654074904</v>
      </c>
      <c r="AO176">
        <v>2508.9229074468899</v>
      </c>
      <c r="AP176">
        <v>626.93693991187001</v>
      </c>
      <c r="AQ176">
        <v>6882.34415116319</v>
      </c>
    </row>
    <row r="177" spans="1:43" x14ac:dyDescent="0.2">
      <c r="A177" t="s">
        <v>60</v>
      </c>
      <c r="B177" s="10">
        <v>44040</v>
      </c>
      <c r="C177">
        <v>3509.6348005268401</v>
      </c>
      <c r="D177">
        <v>476.516148885836</v>
      </c>
      <c r="E177">
        <v>14485.9455204393</v>
      </c>
      <c r="F177">
        <v>1071.5293600090899</v>
      </c>
      <c r="G177">
        <v>148.454939331502</v>
      </c>
      <c r="H177">
        <v>4387.7501827485403</v>
      </c>
      <c r="I177">
        <v>943.68057376326396</v>
      </c>
      <c r="J177">
        <v>128.14634844322299</v>
      </c>
      <c r="K177">
        <v>3865.5561082393501</v>
      </c>
      <c r="L177">
        <v>107.038</v>
      </c>
      <c r="M177">
        <v>14</v>
      </c>
      <c r="N177">
        <v>443</v>
      </c>
      <c r="O177">
        <v>385.171955323031</v>
      </c>
      <c r="P177">
        <v>41.664166666666702</v>
      </c>
      <c r="Q177">
        <v>1643.1425281954901</v>
      </c>
      <c r="R177">
        <v>117.314694971553</v>
      </c>
      <c r="S177">
        <v>13.567500000000001</v>
      </c>
      <c r="T177">
        <v>489.92158733262301</v>
      </c>
      <c r="U177">
        <v>131326.829</v>
      </c>
      <c r="V177">
        <v>115679.8</v>
      </c>
      <c r="W177">
        <v>170486.1</v>
      </c>
      <c r="X177">
        <v>0</v>
      </c>
      <c r="Y177">
        <v>0</v>
      </c>
      <c r="Z177">
        <v>2309.0500000000002</v>
      </c>
      <c r="AA177">
        <v>0</v>
      </c>
      <c r="AB177">
        <v>0</v>
      </c>
      <c r="AC177">
        <v>2023.8</v>
      </c>
      <c r="AJ177" t="s">
        <v>229</v>
      </c>
      <c r="AK177">
        <v>-36.5006885052576</v>
      </c>
      <c r="AL177" t="s">
        <v>229</v>
      </c>
      <c r="AM177">
        <v>754952.01033895498</v>
      </c>
      <c r="AO177">
        <v>2375.2941716211299</v>
      </c>
      <c r="AP177">
        <v>580.68183334715695</v>
      </c>
      <c r="AQ177">
        <v>6615.1641699817601</v>
      </c>
    </row>
    <row r="178" spans="1:43" x14ac:dyDescent="0.2">
      <c r="A178" t="s">
        <v>60</v>
      </c>
      <c r="B178" s="10">
        <v>44041</v>
      </c>
      <c r="C178">
        <v>3373.6712256851301</v>
      </c>
      <c r="D178">
        <v>434.005739087302</v>
      </c>
      <c r="E178">
        <v>14054.436061054101</v>
      </c>
      <c r="F178">
        <v>1030.5796525800999</v>
      </c>
      <c r="G178">
        <v>136.245650564713</v>
      </c>
      <c r="H178">
        <v>4272.5403469611501</v>
      </c>
      <c r="I178">
        <v>907.49585475236802</v>
      </c>
      <c r="J178">
        <v>117.71231723138</v>
      </c>
      <c r="K178">
        <v>3760.6462207602299</v>
      </c>
      <c r="L178">
        <v>102.956</v>
      </c>
      <c r="M178">
        <v>13</v>
      </c>
      <c r="N178">
        <v>424.1</v>
      </c>
      <c r="O178">
        <v>370.19553976495598</v>
      </c>
      <c r="P178">
        <v>36.854880952381002</v>
      </c>
      <c r="Q178">
        <v>1569.1276992112601</v>
      </c>
      <c r="R178">
        <v>112.738004075319</v>
      </c>
      <c r="S178">
        <v>11.9278571428571</v>
      </c>
      <c r="T178">
        <v>480.50204664852703</v>
      </c>
      <c r="U178">
        <v>131429.785</v>
      </c>
      <c r="V178">
        <v>115706.35</v>
      </c>
      <c r="W178">
        <v>170899.42499999999</v>
      </c>
      <c r="X178">
        <v>0</v>
      </c>
      <c r="Y178">
        <v>0</v>
      </c>
      <c r="Z178">
        <v>2086.2750000000001</v>
      </c>
      <c r="AA178">
        <v>0</v>
      </c>
      <c r="AB178">
        <v>0</v>
      </c>
      <c r="AC178">
        <v>1960.55</v>
      </c>
      <c r="AJ178" t="s">
        <v>229</v>
      </c>
      <c r="AK178">
        <v>-36.5006885052576</v>
      </c>
      <c r="AL178" t="s">
        <v>229</v>
      </c>
      <c r="AM178">
        <v>759926.08413716103</v>
      </c>
      <c r="AO178">
        <v>2251.1340679362402</v>
      </c>
      <c r="AP178">
        <v>538.250488905716</v>
      </c>
      <c r="AQ178">
        <v>6353.2925478586503</v>
      </c>
    </row>
    <row r="179" spans="1:43" x14ac:dyDescent="0.2">
      <c r="A179" t="s">
        <v>60</v>
      </c>
      <c r="B179" s="10">
        <v>44042</v>
      </c>
      <c r="C179">
        <v>3242.3795289148902</v>
      </c>
      <c r="D179">
        <v>400.72145146520103</v>
      </c>
      <c r="E179">
        <v>13597.6600977325</v>
      </c>
      <c r="F179">
        <v>990.96299152532197</v>
      </c>
      <c r="G179">
        <v>125.37586614774099</v>
      </c>
      <c r="H179">
        <v>4141.5828064954003</v>
      </c>
      <c r="I179">
        <v>872.36448980507396</v>
      </c>
      <c r="J179">
        <v>108.861703296703</v>
      </c>
      <c r="K179">
        <v>3643.7755067355902</v>
      </c>
      <c r="L179">
        <v>98.97</v>
      </c>
      <c r="M179">
        <v>12</v>
      </c>
      <c r="N179">
        <v>409.02499999999998</v>
      </c>
      <c r="O179">
        <v>355.94777446183002</v>
      </c>
      <c r="P179">
        <v>36.100274725274701</v>
      </c>
      <c r="Q179">
        <v>1549.80054896041</v>
      </c>
      <c r="R179">
        <v>108.04348386534301</v>
      </c>
      <c r="S179">
        <v>11.214285714285699</v>
      </c>
      <c r="T179">
        <v>458.23181539800902</v>
      </c>
      <c r="U179">
        <v>131528.755</v>
      </c>
      <c r="V179">
        <v>115731.9</v>
      </c>
      <c r="W179">
        <v>171297.82500000001</v>
      </c>
      <c r="X179">
        <v>0</v>
      </c>
      <c r="Y179">
        <v>0</v>
      </c>
      <c r="Z179">
        <v>1862.65</v>
      </c>
      <c r="AA179">
        <v>0</v>
      </c>
      <c r="AB179">
        <v>0</v>
      </c>
      <c r="AC179">
        <v>1891.2750000000001</v>
      </c>
      <c r="AJ179" t="s">
        <v>229</v>
      </c>
      <c r="AK179">
        <v>-36.5006885052576</v>
      </c>
      <c r="AL179" t="s">
        <v>229</v>
      </c>
      <c r="AM179">
        <v>764900.15793536603</v>
      </c>
      <c r="AO179">
        <v>2132.7339571329098</v>
      </c>
      <c r="AP179">
        <v>498.29456577966903</v>
      </c>
      <c r="AQ179">
        <v>6090.9489528384302</v>
      </c>
    </row>
    <row r="180" spans="1:43" x14ac:dyDescent="0.2">
      <c r="A180" t="s">
        <v>60</v>
      </c>
      <c r="B180" s="10">
        <v>44043</v>
      </c>
      <c r="C180">
        <v>2774.27766603281</v>
      </c>
      <c r="D180">
        <v>331.69645153457702</v>
      </c>
      <c r="E180">
        <v>11670.1089734857</v>
      </c>
      <c r="F180">
        <v>875.49316752716197</v>
      </c>
      <c r="G180">
        <v>109.998743872549</v>
      </c>
      <c r="H180">
        <v>3670.6980552944901</v>
      </c>
      <c r="I180">
        <v>761.29498133479399</v>
      </c>
      <c r="J180">
        <v>94.648870484091006</v>
      </c>
      <c r="K180">
        <v>3198.5964588554698</v>
      </c>
      <c r="L180">
        <v>95.033000000000001</v>
      </c>
      <c r="M180">
        <v>11</v>
      </c>
      <c r="N180">
        <v>396.07499999999999</v>
      </c>
      <c r="O180">
        <v>0</v>
      </c>
      <c r="P180">
        <v>0</v>
      </c>
      <c r="Q180">
        <v>0</v>
      </c>
      <c r="R180">
        <v>26.550997651716202</v>
      </c>
      <c r="S180">
        <v>2.4975000000000001</v>
      </c>
      <c r="T180">
        <v>115.024872645629</v>
      </c>
      <c r="U180">
        <v>131623.788</v>
      </c>
      <c r="V180">
        <v>115755.47500000001</v>
      </c>
      <c r="W180">
        <v>171681.32500000001</v>
      </c>
      <c r="X180">
        <v>0</v>
      </c>
      <c r="Y180">
        <v>0</v>
      </c>
      <c r="Z180">
        <v>749.45</v>
      </c>
      <c r="AA180">
        <v>0</v>
      </c>
      <c r="AB180">
        <v>0</v>
      </c>
      <c r="AC180">
        <v>1619.0625</v>
      </c>
      <c r="AJ180" t="s">
        <v>229</v>
      </c>
      <c r="AK180">
        <v>-36.5006885052576</v>
      </c>
      <c r="AL180" t="s">
        <v>229</v>
      </c>
      <c r="AM180">
        <v>769874.23173357197</v>
      </c>
      <c r="AO180">
        <v>2020.5805227380099</v>
      </c>
      <c r="AP180">
        <v>463.00078607953299</v>
      </c>
      <c r="AQ180">
        <v>5838.2545664836898</v>
      </c>
    </row>
    <row r="181" spans="1:43" x14ac:dyDescent="0.2">
      <c r="A181" t="s">
        <v>60</v>
      </c>
      <c r="B181" s="10">
        <v>44044</v>
      </c>
      <c r="C181">
        <v>2324.0344439208402</v>
      </c>
      <c r="D181">
        <v>280.63169032356501</v>
      </c>
      <c r="E181">
        <v>9729.05832495098</v>
      </c>
      <c r="F181">
        <v>764.08106915821998</v>
      </c>
      <c r="G181">
        <v>93.692780381383301</v>
      </c>
      <c r="H181">
        <v>3207.86850355054</v>
      </c>
      <c r="I181">
        <v>654.21853527306496</v>
      </c>
      <c r="J181">
        <v>80.040117700926501</v>
      </c>
      <c r="K181">
        <v>2758.3014933166301</v>
      </c>
      <c r="L181">
        <v>91.179000000000002</v>
      </c>
      <c r="M181">
        <v>11</v>
      </c>
      <c r="N181">
        <v>385.07499999999999</v>
      </c>
      <c r="O181">
        <v>0</v>
      </c>
      <c r="P181">
        <v>0</v>
      </c>
      <c r="Q181">
        <v>0</v>
      </c>
      <c r="R181">
        <v>25.296966757292399</v>
      </c>
      <c r="S181">
        <v>2.0839468864468902</v>
      </c>
      <c r="T181">
        <v>108.404575576642</v>
      </c>
      <c r="U181">
        <v>131714.967</v>
      </c>
      <c r="V181">
        <v>115777.1</v>
      </c>
      <c r="W181">
        <v>172048.8</v>
      </c>
      <c r="X181">
        <v>0</v>
      </c>
      <c r="Y181">
        <v>0</v>
      </c>
      <c r="Z181">
        <v>0</v>
      </c>
      <c r="AA181">
        <v>0</v>
      </c>
      <c r="AB181">
        <v>0</v>
      </c>
      <c r="AC181">
        <v>1352.6875</v>
      </c>
      <c r="AJ181" t="s">
        <v>229</v>
      </c>
      <c r="AK181">
        <v>-36.5006885052576</v>
      </c>
      <c r="AL181" t="s">
        <v>229</v>
      </c>
      <c r="AM181">
        <v>774848.30553177802</v>
      </c>
      <c r="AO181">
        <v>1914.2795816631301</v>
      </c>
      <c r="AP181">
        <v>427.72879128187799</v>
      </c>
      <c r="AQ181">
        <v>5572.3625505413202</v>
      </c>
    </row>
    <row r="182" spans="1:43" x14ac:dyDescent="0.2">
      <c r="A182" t="s">
        <v>60</v>
      </c>
      <c r="B182" s="10">
        <v>44045</v>
      </c>
      <c r="C182">
        <v>1892.0805167303299</v>
      </c>
      <c r="D182">
        <v>226.291616300366</v>
      </c>
      <c r="E182">
        <v>7914.0482347628504</v>
      </c>
      <c r="F182">
        <v>656.99317457616803</v>
      </c>
      <c r="G182">
        <v>80.612909506751393</v>
      </c>
      <c r="H182">
        <v>2768.47165465748</v>
      </c>
      <c r="I182">
        <v>551.22707130052595</v>
      </c>
      <c r="J182">
        <v>66.733918067226895</v>
      </c>
      <c r="K182">
        <v>2338.3190557122002</v>
      </c>
      <c r="L182">
        <v>87.488</v>
      </c>
      <c r="M182">
        <v>10</v>
      </c>
      <c r="N182">
        <v>366.15</v>
      </c>
      <c r="O182">
        <v>0</v>
      </c>
      <c r="P182">
        <v>0</v>
      </c>
      <c r="Q182">
        <v>0</v>
      </c>
      <c r="R182">
        <v>24.4373027640145</v>
      </c>
      <c r="S182">
        <v>1.86785714285714</v>
      </c>
      <c r="T182">
        <v>106.804225844245</v>
      </c>
      <c r="U182">
        <v>131802.45499999999</v>
      </c>
      <c r="V182">
        <v>115798.72500000001</v>
      </c>
      <c r="W182">
        <v>172552.42499999999</v>
      </c>
      <c r="X182">
        <v>0</v>
      </c>
      <c r="Y182">
        <v>0</v>
      </c>
      <c r="Z182">
        <v>0</v>
      </c>
      <c r="AA182">
        <v>0</v>
      </c>
      <c r="AB182">
        <v>0</v>
      </c>
      <c r="AC182">
        <v>1110.1875</v>
      </c>
      <c r="AJ182" t="s">
        <v>229</v>
      </c>
      <c r="AK182">
        <v>-36.5006885052576</v>
      </c>
      <c r="AL182" t="s">
        <v>229</v>
      </c>
      <c r="AM182">
        <v>779822.37932998303</v>
      </c>
      <c r="AO182">
        <v>1816.0271848867101</v>
      </c>
      <c r="AP182">
        <v>397.52996548788502</v>
      </c>
      <c r="AQ182">
        <v>5327.1053474097898</v>
      </c>
    </row>
    <row r="183" spans="1:43" x14ac:dyDescent="0.2">
      <c r="A183" t="s">
        <v>60</v>
      </c>
      <c r="B183" s="10">
        <v>44046</v>
      </c>
      <c r="C183">
        <v>1477.5492610751401</v>
      </c>
      <c r="D183">
        <v>177.32724587912099</v>
      </c>
      <c r="E183">
        <v>6196.4308650744697</v>
      </c>
      <c r="F183">
        <v>530.720231255621</v>
      </c>
      <c r="G183">
        <v>64.484391025641003</v>
      </c>
      <c r="H183">
        <v>2238.7975114870501</v>
      </c>
      <c r="I183">
        <v>435.16041105358801</v>
      </c>
      <c r="J183">
        <v>52.301222527472497</v>
      </c>
      <c r="K183">
        <v>1845.68021486007</v>
      </c>
      <c r="L183">
        <v>83.991</v>
      </c>
      <c r="M183">
        <v>9</v>
      </c>
      <c r="N183">
        <v>353.15</v>
      </c>
      <c r="O183">
        <v>0</v>
      </c>
      <c r="P183">
        <v>0</v>
      </c>
      <c r="Q183">
        <v>0</v>
      </c>
      <c r="R183">
        <v>0</v>
      </c>
      <c r="S183">
        <v>0</v>
      </c>
      <c r="T183">
        <v>0</v>
      </c>
      <c r="U183">
        <v>131886.446</v>
      </c>
      <c r="V183">
        <v>115820.325</v>
      </c>
      <c r="W183">
        <v>173047.9</v>
      </c>
      <c r="X183">
        <v>0</v>
      </c>
      <c r="Y183">
        <v>0</v>
      </c>
      <c r="Z183">
        <v>0</v>
      </c>
      <c r="AA183">
        <v>0</v>
      </c>
      <c r="AB183">
        <v>0</v>
      </c>
      <c r="AC183">
        <v>790.8125</v>
      </c>
      <c r="AJ183" t="s">
        <v>229</v>
      </c>
      <c r="AK183">
        <v>-36.5006885052576</v>
      </c>
      <c r="AL183" t="s">
        <v>229</v>
      </c>
      <c r="AM183">
        <v>784796.45312818896</v>
      </c>
      <c r="AO183">
        <v>1725.3853647920801</v>
      </c>
      <c r="AP183">
        <v>369.97892520581098</v>
      </c>
      <c r="AQ183">
        <v>5117.48237069263</v>
      </c>
    </row>
    <row r="184" spans="1:43" x14ac:dyDescent="0.2">
      <c r="A184" t="s">
        <v>60</v>
      </c>
      <c r="B184" s="10">
        <v>44047</v>
      </c>
      <c r="C184">
        <v>1079.37448175395</v>
      </c>
      <c r="D184">
        <v>129.220019459707</v>
      </c>
      <c r="E184">
        <v>4549.13219234809</v>
      </c>
      <c r="F184">
        <v>409.71574172374301</v>
      </c>
      <c r="G184">
        <v>50.768333333333302</v>
      </c>
      <c r="H184">
        <v>1727.6197842599599</v>
      </c>
      <c r="I184">
        <v>323.75941389961099</v>
      </c>
      <c r="J184">
        <v>39.4643761446886</v>
      </c>
      <c r="K184">
        <v>1379.37183348997</v>
      </c>
      <c r="L184">
        <v>80.58</v>
      </c>
      <c r="M184">
        <v>8.9749999999999996</v>
      </c>
      <c r="N184">
        <v>341.125</v>
      </c>
      <c r="O184">
        <v>0</v>
      </c>
      <c r="P184">
        <v>0</v>
      </c>
      <c r="Q184">
        <v>0</v>
      </c>
      <c r="R184">
        <v>0</v>
      </c>
      <c r="S184">
        <v>0</v>
      </c>
      <c r="T184">
        <v>0</v>
      </c>
      <c r="U184">
        <v>131967.02600000001</v>
      </c>
      <c r="V184">
        <v>115839</v>
      </c>
      <c r="W184">
        <v>173528.4</v>
      </c>
      <c r="X184">
        <v>0</v>
      </c>
      <c r="Y184">
        <v>0</v>
      </c>
      <c r="Z184">
        <v>0</v>
      </c>
      <c r="AA184">
        <v>0</v>
      </c>
      <c r="AB184">
        <v>0</v>
      </c>
      <c r="AC184">
        <v>489.0625</v>
      </c>
      <c r="AJ184" t="s">
        <v>229</v>
      </c>
      <c r="AK184">
        <v>-36.5006885052576</v>
      </c>
      <c r="AL184" t="s">
        <v>229</v>
      </c>
      <c r="AM184">
        <v>789770.52692639397</v>
      </c>
      <c r="AO184">
        <v>1641.6307902799799</v>
      </c>
      <c r="AP184">
        <v>343.78268981129798</v>
      </c>
      <c r="AQ184">
        <v>4922.3306486955398</v>
      </c>
    </row>
    <row r="185" spans="1:43" x14ac:dyDescent="0.2">
      <c r="A185" t="s">
        <v>60</v>
      </c>
      <c r="B185" s="10">
        <v>44048</v>
      </c>
      <c r="C185">
        <v>696.21084362005001</v>
      </c>
      <c r="D185">
        <v>83.141522817460299</v>
      </c>
      <c r="E185">
        <v>2899.97186515057</v>
      </c>
      <c r="F185">
        <v>293.44302509609798</v>
      </c>
      <c r="G185">
        <v>36.650187728937702</v>
      </c>
      <c r="H185">
        <v>1239.49630482456</v>
      </c>
      <c r="I185">
        <v>216.842512379098</v>
      </c>
      <c r="J185">
        <v>26.8253456959707</v>
      </c>
      <c r="K185">
        <v>915.78155435938299</v>
      </c>
      <c r="L185">
        <v>0</v>
      </c>
      <c r="M185">
        <v>0</v>
      </c>
      <c r="N185">
        <v>0</v>
      </c>
      <c r="O185">
        <v>0</v>
      </c>
      <c r="P185">
        <v>0</v>
      </c>
      <c r="Q185">
        <v>0</v>
      </c>
      <c r="R185">
        <v>0</v>
      </c>
      <c r="S185">
        <v>0</v>
      </c>
      <c r="T185">
        <v>0</v>
      </c>
      <c r="U185">
        <v>131967.02600000001</v>
      </c>
      <c r="V185">
        <v>115839</v>
      </c>
      <c r="W185">
        <v>173528.4</v>
      </c>
      <c r="X185">
        <v>0</v>
      </c>
      <c r="Y185">
        <v>0</v>
      </c>
      <c r="Z185">
        <v>0</v>
      </c>
      <c r="AA185">
        <v>0</v>
      </c>
      <c r="AB185">
        <v>0</v>
      </c>
      <c r="AC185">
        <v>205.72499999999999</v>
      </c>
      <c r="AL185" t="s">
        <v>229</v>
      </c>
      <c r="AM185">
        <v>794744.60072460002</v>
      </c>
    </row>
    <row r="186" spans="1:43" x14ac:dyDescent="0.2">
      <c r="A186" t="s">
        <v>60</v>
      </c>
      <c r="B186" s="10">
        <v>44049</v>
      </c>
      <c r="C186">
        <v>404.934174576168</v>
      </c>
      <c r="D186">
        <v>52.574474206349201</v>
      </c>
      <c r="E186">
        <v>1673.04704491598</v>
      </c>
      <c r="F186">
        <v>258.86178485501898</v>
      </c>
      <c r="G186">
        <v>31.323498168498201</v>
      </c>
      <c r="H186">
        <v>1095.89034746321</v>
      </c>
      <c r="I186">
        <v>191.28646414609199</v>
      </c>
      <c r="J186">
        <v>22.632680860805898</v>
      </c>
      <c r="K186">
        <v>808.55558714494498</v>
      </c>
      <c r="L186">
        <v>0</v>
      </c>
      <c r="M186">
        <v>0</v>
      </c>
      <c r="N186">
        <v>0</v>
      </c>
      <c r="O186">
        <v>0</v>
      </c>
      <c r="P186">
        <v>0</v>
      </c>
      <c r="Q186">
        <v>0</v>
      </c>
      <c r="R186">
        <v>0</v>
      </c>
      <c r="S186">
        <v>0</v>
      </c>
      <c r="T186">
        <v>0</v>
      </c>
      <c r="U186">
        <v>131967.02600000001</v>
      </c>
      <c r="V186">
        <v>115839</v>
      </c>
      <c r="W186">
        <v>173528.4</v>
      </c>
      <c r="X186">
        <v>0</v>
      </c>
      <c r="Y186">
        <v>0</v>
      </c>
      <c r="Z186">
        <v>0</v>
      </c>
      <c r="AA186">
        <v>0</v>
      </c>
      <c r="AB186">
        <v>0</v>
      </c>
      <c r="AC186">
        <v>126.52500000000001</v>
      </c>
      <c r="AL186" t="s">
        <v>229</v>
      </c>
      <c r="AM186">
        <v>799718.67452280596</v>
      </c>
    </row>
    <row r="187" spans="1:43" x14ac:dyDescent="0.2">
      <c r="A187" t="s">
        <v>60</v>
      </c>
      <c r="B187" s="10">
        <v>44050</v>
      </c>
      <c r="C187">
        <v>366.14923125562098</v>
      </c>
      <c r="D187">
        <v>47.433124999999997</v>
      </c>
      <c r="E187">
        <v>1525.06468761684</v>
      </c>
      <c r="F187">
        <v>225.39655132113299</v>
      </c>
      <c r="G187">
        <v>26.836071428571401</v>
      </c>
      <c r="H187">
        <v>956.80124190685001</v>
      </c>
      <c r="I187">
        <v>166.59460669404999</v>
      </c>
      <c r="J187">
        <v>19.451785714285698</v>
      </c>
      <c r="K187">
        <v>713.22858075586703</v>
      </c>
      <c r="L187">
        <v>0</v>
      </c>
      <c r="M187">
        <v>0</v>
      </c>
      <c r="N187">
        <v>0</v>
      </c>
      <c r="O187">
        <v>0</v>
      </c>
      <c r="P187">
        <v>0</v>
      </c>
      <c r="Q187">
        <v>0</v>
      </c>
      <c r="R187">
        <v>0</v>
      </c>
      <c r="S187">
        <v>0</v>
      </c>
      <c r="T187">
        <v>0</v>
      </c>
      <c r="U187">
        <v>131967.02600000001</v>
      </c>
      <c r="V187">
        <v>115839</v>
      </c>
      <c r="W187">
        <v>173528.4</v>
      </c>
      <c r="X187">
        <v>0</v>
      </c>
      <c r="Y187">
        <v>0</v>
      </c>
      <c r="Z187">
        <v>0</v>
      </c>
      <c r="AA187">
        <v>0</v>
      </c>
      <c r="AB187">
        <v>0</v>
      </c>
      <c r="AC187">
        <v>42.562499999999901</v>
      </c>
      <c r="AL187" t="s">
        <v>229</v>
      </c>
      <c r="AM187">
        <v>804692.74832101096</v>
      </c>
    </row>
    <row r="188" spans="1:43" x14ac:dyDescent="0.2">
      <c r="A188" t="s">
        <v>60</v>
      </c>
      <c r="B188" s="10">
        <v>44051</v>
      </c>
      <c r="C188">
        <v>329.13574172374302</v>
      </c>
      <c r="D188">
        <v>42.429680631868102</v>
      </c>
      <c r="E188">
        <v>1378.7495633952999</v>
      </c>
      <c r="F188">
        <v>193.16908151013101</v>
      </c>
      <c r="G188">
        <v>22.332829670329701</v>
      </c>
      <c r="H188">
        <v>822.82370718462801</v>
      </c>
      <c r="I188">
        <v>142.72716803188601</v>
      </c>
      <c r="J188">
        <v>15.864642857142901</v>
      </c>
      <c r="K188">
        <v>613.38440185942795</v>
      </c>
      <c r="L188">
        <v>0</v>
      </c>
      <c r="M188">
        <v>0</v>
      </c>
      <c r="N188">
        <v>0</v>
      </c>
      <c r="O188">
        <v>0</v>
      </c>
      <c r="P188">
        <v>0</v>
      </c>
      <c r="Q188">
        <v>0</v>
      </c>
      <c r="R188">
        <v>0</v>
      </c>
      <c r="S188">
        <v>0</v>
      </c>
      <c r="T188">
        <v>0</v>
      </c>
      <c r="U188">
        <v>131967.02600000001</v>
      </c>
      <c r="V188">
        <v>115839</v>
      </c>
      <c r="W188">
        <v>173528.4</v>
      </c>
      <c r="X188">
        <v>0</v>
      </c>
      <c r="Y188">
        <v>0</v>
      </c>
      <c r="Z188">
        <v>0</v>
      </c>
      <c r="AA188">
        <v>0</v>
      </c>
      <c r="AB188">
        <v>0</v>
      </c>
      <c r="AC188">
        <v>0</v>
      </c>
      <c r="AL188" t="s">
        <v>229</v>
      </c>
      <c r="AM188">
        <v>809666.82211921702</v>
      </c>
    </row>
    <row r="189" spans="1:43" x14ac:dyDescent="0.2">
      <c r="A189" t="s">
        <v>60</v>
      </c>
      <c r="B189" s="10">
        <v>44052</v>
      </c>
      <c r="C189">
        <v>293.44302509609798</v>
      </c>
      <c r="D189">
        <v>36.650187728937702</v>
      </c>
      <c r="E189">
        <v>1239.49630482456</v>
      </c>
      <c r="F189">
        <v>162.32245008523901</v>
      </c>
      <c r="G189">
        <v>18.983287545787501</v>
      </c>
      <c r="H189">
        <v>692.34947394528001</v>
      </c>
      <c r="I189">
        <v>120.00266991046</v>
      </c>
      <c r="J189">
        <v>13.108928571428599</v>
      </c>
      <c r="K189">
        <v>522.05136301091397</v>
      </c>
      <c r="L189">
        <v>0</v>
      </c>
      <c r="M189">
        <v>0</v>
      </c>
      <c r="N189">
        <v>0</v>
      </c>
      <c r="O189">
        <v>0</v>
      </c>
      <c r="P189">
        <v>0</v>
      </c>
      <c r="Q189">
        <v>0</v>
      </c>
      <c r="R189">
        <v>0</v>
      </c>
      <c r="S189">
        <v>0</v>
      </c>
      <c r="T189">
        <v>0</v>
      </c>
      <c r="U189">
        <v>131967.02600000001</v>
      </c>
      <c r="V189">
        <v>115839</v>
      </c>
      <c r="W189">
        <v>173528.4</v>
      </c>
      <c r="X189">
        <v>0</v>
      </c>
      <c r="Y189">
        <v>0</v>
      </c>
      <c r="Z189">
        <v>0</v>
      </c>
      <c r="AA189">
        <v>0</v>
      </c>
      <c r="AB189">
        <v>0</v>
      </c>
      <c r="AC189">
        <v>0</v>
      </c>
      <c r="AL189" t="s">
        <v>229</v>
      </c>
      <c r="AM189">
        <v>814640.89591742295</v>
      </c>
    </row>
    <row r="190" spans="1:43" x14ac:dyDescent="0.2">
      <c r="A190" t="s">
        <v>60</v>
      </c>
      <c r="B190" s="10">
        <v>44053</v>
      </c>
      <c r="C190">
        <v>258.86178485501898</v>
      </c>
      <c r="D190">
        <v>31.323498168498201</v>
      </c>
      <c r="E190">
        <v>1095.89034746321</v>
      </c>
      <c r="F190">
        <v>132.49575511368599</v>
      </c>
      <c r="G190">
        <v>14.7357142857143</v>
      </c>
      <c r="H190">
        <v>561.37970113585197</v>
      </c>
      <c r="I190">
        <v>97.989888821713194</v>
      </c>
      <c r="J190">
        <v>10.1985714285714</v>
      </c>
      <c r="K190">
        <v>421.45544753878698</v>
      </c>
      <c r="L190">
        <v>0</v>
      </c>
      <c r="M190">
        <v>0</v>
      </c>
      <c r="N190">
        <v>0</v>
      </c>
      <c r="O190">
        <v>0</v>
      </c>
      <c r="P190">
        <v>0</v>
      </c>
      <c r="Q190">
        <v>0</v>
      </c>
      <c r="R190">
        <v>0</v>
      </c>
      <c r="S190">
        <v>0</v>
      </c>
      <c r="T190">
        <v>0</v>
      </c>
      <c r="U190">
        <v>131967.02600000001</v>
      </c>
      <c r="V190">
        <v>115839</v>
      </c>
      <c r="W190">
        <v>173528.4</v>
      </c>
      <c r="X190">
        <v>0</v>
      </c>
      <c r="Y190">
        <v>0</v>
      </c>
      <c r="Z190">
        <v>0</v>
      </c>
      <c r="AA190">
        <v>0</v>
      </c>
      <c r="AB190">
        <v>0</v>
      </c>
      <c r="AC190">
        <v>0</v>
      </c>
      <c r="AL190" t="s">
        <v>229</v>
      </c>
      <c r="AM190">
        <v>819614.96971562703</v>
      </c>
    </row>
    <row r="191" spans="1:43" x14ac:dyDescent="0.2">
      <c r="A191" t="s">
        <v>60</v>
      </c>
      <c r="B191" s="10">
        <v>44054</v>
      </c>
      <c r="C191">
        <v>225.39655132113299</v>
      </c>
      <c r="D191">
        <v>26.836071428571401</v>
      </c>
      <c r="E191">
        <v>956.80124190685001</v>
      </c>
      <c r="F191">
        <v>103.748751038367</v>
      </c>
      <c r="G191">
        <v>10.4975</v>
      </c>
      <c r="H191">
        <v>442.28828019804399</v>
      </c>
      <c r="I191">
        <v>76.723231444617497</v>
      </c>
      <c r="J191">
        <v>7.7960714285714303</v>
      </c>
      <c r="K191">
        <v>327.47393620848499</v>
      </c>
      <c r="L191">
        <v>0</v>
      </c>
      <c r="M191">
        <v>0</v>
      </c>
      <c r="N191">
        <v>0</v>
      </c>
      <c r="O191">
        <v>0</v>
      </c>
      <c r="P191">
        <v>0</v>
      </c>
      <c r="Q191">
        <v>0</v>
      </c>
      <c r="R191">
        <v>0</v>
      </c>
      <c r="S191">
        <v>0</v>
      </c>
      <c r="T191">
        <v>0</v>
      </c>
      <c r="U191">
        <v>131967.02600000001</v>
      </c>
      <c r="V191">
        <v>115839</v>
      </c>
      <c r="W191">
        <v>173528.4</v>
      </c>
      <c r="X191">
        <v>0</v>
      </c>
      <c r="Y191">
        <v>0</v>
      </c>
      <c r="Z191">
        <v>0</v>
      </c>
      <c r="AA191">
        <v>0</v>
      </c>
      <c r="AB191">
        <v>0</v>
      </c>
      <c r="AC191">
        <v>0</v>
      </c>
      <c r="AL191" t="s">
        <v>229</v>
      </c>
      <c r="AM191">
        <v>824589.04351383401</v>
      </c>
    </row>
    <row r="192" spans="1:43" x14ac:dyDescent="0.2">
      <c r="A192" t="s">
        <v>60</v>
      </c>
      <c r="B192" s="10">
        <v>44055</v>
      </c>
      <c r="C192">
        <v>193.16908151013101</v>
      </c>
      <c r="D192">
        <v>22.332829670329701</v>
      </c>
      <c r="E192">
        <v>822.82370718462801</v>
      </c>
      <c r="F192">
        <v>76.285267173023101</v>
      </c>
      <c r="G192">
        <v>7.91071428571429</v>
      </c>
      <c r="H192">
        <v>329.49671241823597</v>
      </c>
      <c r="I192">
        <v>56.436682882283698</v>
      </c>
      <c r="J192">
        <v>5.3281593406593402</v>
      </c>
      <c r="K192">
        <v>245.26224238738601</v>
      </c>
      <c r="L192">
        <v>0</v>
      </c>
      <c r="M192">
        <v>0</v>
      </c>
      <c r="N192">
        <v>0</v>
      </c>
      <c r="O192">
        <v>0</v>
      </c>
      <c r="P192">
        <v>0</v>
      </c>
      <c r="Q192">
        <v>0</v>
      </c>
      <c r="R192">
        <v>0</v>
      </c>
      <c r="S192">
        <v>0</v>
      </c>
      <c r="T192">
        <v>0</v>
      </c>
      <c r="U192">
        <v>131967.02600000001</v>
      </c>
      <c r="V192">
        <v>115839</v>
      </c>
      <c r="W192">
        <v>173528.4</v>
      </c>
      <c r="X192">
        <v>0</v>
      </c>
      <c r="Y192">
        <v>0</v>
      </c>
      <c r="Z192">
        <v>0</v>
      </c>
      <c r="AA192">
        <v>0</v>
      </c>
      <c r="AB192">
        <v>0</v>
      </c>
      <c r="AC192">
        <v>0</v>
      </c>
      <c r="AL192" t="s">
        <v>229</v>
      </c>
      <c r="AM192">
        <v>829563.11731203995</v>
      </c>
    </row>
    <row r="193" spans="1:39" x14ac:dyDescent="0.2">
      <c r="A193" t="s">
        <v>60</v>
      </c>
      <c r="B193" s="10">
        <v>44056</v>
      </c>
      <c r="C193">
        <v>162.32245008523901</v>
      </c>
      <c r="D193">
        <v>18.983287545787501</v>
      </c>
      <c r="E193">
        <v>692.34947394528001</v>
      </c>
      <c r="F193">
        <v>49.734269521306899</v>
      </c>
      <c r="G193">
        <v>4.36532967032967</v>
      </c>
      <c r="H193">
        <v>214.697942381084</v>
      </c>
      <c r="I193">
        <v>36.760629812984597</v>
      </c>
      <c r="J193">
        <v>3.2053571428571401</v>
      </c>
      <c r="K193">
        <v>159.12698611512801</v>
      </c>
      <c r="L193">
        <v>0</v>
      </c>
      <c r="M193">
        <v>0</v>
      </c>
      <c r="N193">
        <v>0</v>
      </c>
      <c r="O193">
        <v>0</v>
      </c>
      <c r="P193">
        <v>0</v>
      </c>
      <c r="Q193">
        <v>0</v>
      </c>
      <c r="R193">
        <v>0</v>
      </c>
      <c r="S193">
        <v>0</v>
      </c>
      <c r="T193">
        <v>0</v>
      </c>
      <c r="U193">
        <v>131967.02600000001</v>
      </c>
      <c r="V193">
        <v>115839</v>
      </c>
      <c r="W193">
        <v>173528.4</v>
      </c>
      <c r="X193">
        <v>0</v>
      </c>
      <c r="Y193">
        <v>0</v>
      </c>
      <c r="Z193">
        <v>0</v>
      </c>
      <c r="AA193">
        <v>0</v>
      </c>
      <c r="AB193">
        <v>0</v>
      </c>
      <c r="AC193">
        <v>0</v>
      </c>
      <c r="AL193" t="s">
        <v>229</v>
      </c>
      <c r="AM193">
        <v>834537.19111024495</v>
      </c>
    </row>
    <row r="194" spans="1:39" x14ac:dyDescent="0.2">
      <c r="A194" t="s">
        <v>60</v>
      </c>
      <c r="B194" s="10">
        <v>44057</v>
      </c>
      <c r="C194">
        <v>132.49575511368599</v>
      </c>
      <c r="D194">
        <v>14.7357142857143</v>
      </c>
      <c r="E194">
        <v>561.37970113585197</v>
      </c>
      <c r="F194">
        <v>24.4373027640145</v>
      </c>
      <c r="G194">
        <v>1.86785714285714</v>
      </c>
      <c r="H194">
        <v>106.804225844245</v>
      </c>
      <c r="I194">
        <v>18.093163280390101</v>
      </c>
      <c r="J194">
        <v>1.2666666666666699</v>
      </c>
      <c r="K194">
        <v>78.520708074497705</v>
      </c>
      <c r="L194">
        <v>0</v>
      </c>
      <c r="M194">
        <v>0</v>
      </c>
      <c r="N194">
        <v>0</v>
      </c>
      <c r="O194">
        <v>0</v>
      </c>
      <c r="P194">
        <v>0</v>
      </c>
      <c r="Q194">
        <v>0</v>
      </c>
      <c r="R194">
        <v>0</v>
      </c>
      <c r="S194">
        <v>0</v>
      </c>
      <c r="T194">
        <v>0</v>
      </c>
      <c r="U194">
        <v>131967.02600000001</v>
      </c>
      <c r="V194">
        <v>115839</v>
      </c>
      <c r="W194">
        <v>173528.4</v>
      </c>
      <c r="X194">
        <v>0</v>
      </c>
      <c r="Y194">
        <v>0</v>
      </c>
      <c r="Z194">
        <v>0</v>
      </c>
      <c r="AA194">
        <v>0</v>
      </c>
      <c r="AB194">
        <v>0</v>
      </c>
      <c r="AC194">
        <v>0</v>
      </c>
      <c r="AL194" t="s">
        <v>229</v>
      </c>
      <c r="AM194">
        <v>839511.26490844996</v>
      </c>
    </row>
    <row r="195" spans="1:39" x14ac:dyDescent="0.2">
      <c r="A195" t="s">
        <v>60</v>
      </c>
      <c r="B195" s="10">
        <v>44058</v>
      </c>
      <c r="C195">
        <v>103.748751038367</v>
      </c>
      <c r="D195">
        <v>10.4975</v>
      </c>
      <c r="E195">
        <v>442.28828019804399</v>
      </c>
      <c r="F195">
        <v>0</v>
      </c>
      <c r="G195">
        <v>0</v>
      </c>
      <c r="H195">
        <v>0</v>
      </c>
      <c r="I195">
        <v>0</v>
      </c>
      <c r="J195">
        <v>0</v>
      </c>
      <c r="K195">
        <v>0</v>
      </c>
      <c r="L195">
        <v>0</v>
      </c>
      <c r="M195">
        <v>0</v>
      </c>
      <c r="N195">
        <v>0</v>
      </c>
      <c r="O195">
        <v>0</v>
      </c>
      <c r="P195">
        <v>0</v>
      </c>
      <c r="Q195">
        <v>0</v>
      </c>
      <c r="R195">
        <v>0</v>
      </c>
      <c r="S195">
        <v>0</v>
      </c>
      <c r="T195">
        <v>0</v>
      </c>
      <c r="U195">
        <v>131967.02600000001</v>
      </c>
      <c r="V195">
        <v>115839</v>
      </c>
      <c r="W195">
        <v>173528.4</v>
      </c>
      <c r="X195">
        <v>0</v>
      </c>
      <c r="Y195">
        <v>0</v>
      </c>
      <c r="Z195">
        <v>0</v>
      </c>
      <c r="AA195">
        <v>0</v>
      </c>
      <c r="AB195">
        <v>0</v>
      </c>
      <c r="AC195">
        <v>0</v>
      </c>
      <c r="AL195" t="s">
        <v>229</v>
      </c>
      <c r="AM195">
        <v>844485.33870665601</v>
      </c>
    </row>
    <row r="196" spans="1:39" x14ac:dyDescent="0.2">
      <c r="A196" t="s">
        <v>60</v>
      </c>
      <c r="B196" s="10">
        <v>44059</v>
      </c>
      <c r="C196">
        <v>76.285267173023101</v>
      </c>
      <c r="D196">
        <v>7.91071428571429</v>
      </c>
      <c r="E196">
        <v>329.49671241823597</v>
      </c>
      <c r="F196">
        <v>0</v>
      </c>
      <c r="G196">
        <v>0</v>
      </c>
      <c r="H196">
        <v>0</v>
      </c>
      <c r="I196">
        <v>0</v>
      </c>
      <c r="J196">
        <v>0</v>
      </c>
      <c r="K196">
        <v>0</v>
      </c>
      <c r="L196">
        <v>0</v>
      </c>
      <c r="M196">
        <v>0</v>
      </c>
      <c r="N196">
        <v>0</v>
      </c>
      <c r="O196">
        <v>0</v>
      </c>
      <c r="P196">
        <v>0</v>
      </c>
      <c r="Q196">
        <v>0</v>
      </c>
      <c r="R196">
        <v>0</v>
      </c>
      <c r="S196">
        <v>0</v>
      </c>
      <c r="T196">
        <v>0</v>
      </c>
      <c r="U196">
        <v>131967.02600000001</v>
      </c>
      <c r="V196">
        <v>115839</v>
      </c>
      <c r="W196">
        <v>173528.4</v>
      </c>
      <c r="X196">
        <v>0</v>
      </c>
      <c r="Y196">
        <v>0</v>
      </c>
      <c r="Z196">
        <v>0</v>
      </c>
      <c r="AA196">
        <v>0</v>
      </c>
      <c r="AB196">
        <v>0</v>
      </c>
      <c r="AC196">
        <v>0</v>
      </c>
      <c r="AL196" t="s">
        <v>229</v>
      </c>
      <c r="AM196">
        <v>849459.41250486195</v>
      </c>
    </row>
    <row r="197" spans="1:39" x14ac:dyDescent="0.2">
      <c r="A197" t="s">
        <v>60</v>
      </c>
      <c r="B197" s="10">
        <v>44060</v>
      </c>
      <c r="C197">
        <v>49.734269521306899</v>
      </c>
      <c r="D197">
        <v>4.36532967032967</v>
      </c>
      <c r="E197">
        <v>214.697942381084</v>
      </c>
      <c r="F197">
        <v>0</v>
      </c>
      <c r="G197">
        <v>0</v>
      </c>
      <c r="H197">
        <v>0</v>
      </c>
      <c r="I197">
        <v>0</v>
      </c>
      <c r="J197">
        <v>0</v>
      </c>
      <c r="K197">
        <v>0</v>
      </c>
      <c r="L197">
        <v>0</v>
      </c>
      <c r="M197">
        <v>0</v>
      </c>
      <c r="N197">
        <v>0</v>
      </c>
      <c r="O197">
        <v>0</v>
      </c>
      <c r="P197">
        <v>0</v>
      </c>
      <c r="Q197">
        <v>0</v>
      </c>
      <c r="R197">
        <v>0</v>
      </c>
      <c r="S197">
        <v>0</v>
      </c>
      <c r="T197">
        <v>0</v>
      </c>
      <c r="U197">
        <v>131967.02600000001</v>
      </c>
      <c r="V197">
        <v>115839</v>
      </c>
      <c r="W197">
        <v>173528.4</v>
      </c>
      <c r="X197">
        <v>0</v>
      </c>
      <c r="Y197">
        <v>0</v>
      </c>
      <c r="Z197">
        <v>0</v>
      </c>
      <c r="AA197">
        <v>0</v>
      </c>
      <c r="AB197">
        <v>0</v>
      </c>
      <c r="AC197">
        <v>0</v>
      </c>
      <c r="AL197" t="s">
        <v>229</v>
      </c>
      <c r="AM197">
        <v>854433.48630306695</v>
      </c>
    </row>
    <row r="198" spans="1:39" x14ac:dyDescent="0.2">
      <c r="A198" t="s">
        <v>60</v>
      </c>
      <c r="B198" s="10">
        <v>44061</v>
      </c>
      <c r="C198">
        <v>24.4373027640145</v>
      </c>
      <c r="D198">
        <v>1.86785714285714</v>
      </c>
      <c r="E198">
        <v>106.804225844245</v>
      </c>
      <c r="F198">
        <v>0</v>
      </c>
      <c r="G198">
        <v>0</v>
      </c>
      <c r="H198">
        <v>0</v>
      </c>
      <c r="I198">
        <v>0</v>
      </c>
      <c r="J198">
        <v>0</v>
      </c>
      <c r="K198">
        <v>0</v>
      </c>
      <c r="L198">
        <v>0</v>
      </c>
      <c r="M198">
        <v>0</v>
      </c>
      <c r="N198">
        <v>0</v>
      </c>
      <c r="O198">
        <v>0</v>
      </c>
      <c r="P198">
        <v>0</v>
      </c>
      <c r="Q198">
        <v>0</v>
      </c>
      <c r="R198">
        <v>0</v>
      </c>
      <c r="S198">
        <v>0</v>
      </c>
      <c r="T198">
        <v>0</v>
      </c>
      <c r="U198">
        <v>131967.02600000001</v>
      </c>
      <c r="V198">
        <v>115839</v>
      </c>
      <c r="W198">
        <v>173528.4</v>
      </c>
      <c r="X198">
        <v>0</v>
      </c>
      <c r="Y198">
        <v>0</v>
      </c>
      <c r="Z198">
        <v>0</v>
      </c>
      <c r="AA198">
        <v>0</v>
      </c>
      <c r="AB198">
        <v>0</v>
      </c>
      <c r="AC198">
        <v>0</v>
      </c>
      <c r="AL198" t="s">
        <v>229</v>
      </c>
      <c r="AM198">
        <v>859407.560101273</v>
      </c>
    </row>
    <row r="199" spans="1:39" x14ac:dyDescent="0.2">
      <c r="A199" t="s">
        <v>60</v>
      </c>
      <c r="B199" s="10">
        <v>44062</v>
      </c>
      <c r="C199">
        <v>0</v>
      </c>
      <c r="D199">
        <v>0</v>
      </c>
      <c r="E199">
        <v>0</v>
      </c>
      <c r="F199">
        <v>0</v>
      </c>
      <c r="G199">
        <v>0</v>
      </c>
      <c r="H199">
        <v>0</v>
      </c>
      <c r="I199">
        <v>0</v>
      </c>
      <c r="J199">
        <v>0</v>
      </c>
      <c r="K199">
        <v>0</v>
      </c>
      <c r="L199">
        <v>0</v>
      </c>
      <c r="M199">
        <v>0</v>
      </c>
      <c r="N199">
        <v>0</v>
      </c>
      <c r="O199">
        <v>0</v>
      </c>
      <c r="P199">
        <v>0</v>
      </c>
      <c r="Q199">
        <v>0</v>
      </c>
      <c r="R199">
        <v>0</v>
      </c>
      <c r="S199">
        <v>0</v>
      </c>
      <c r="T199">
        <v>0</v>
      </c>
      <c r="U199">
        <v>131967.02600000001</v>
      </c>
      <c r="V199">
        <v>115839</v>
      </c>
      <c r="W199">
        <v>173528.4</v>
      </c>
      <c r="X199">
        <v>0</v>
      </c>
      <c r="Y199">
        <v>0</v>
      </c>
      <c r="Z199">
        <v>0</v>
      </c>
      <c r="AA199">
        <v>0</v>
      </c>
      <c r="AB199">
        <v>0</v>
      </c>
      <c r="AC199">
        <v>0</v>
      </c>
      <c r="AL199" t="s">
        <v>229</v>
      </c>
      <c r="AM199">
        <v>864381.63389947801</v>
      </c>
    </row>
    <row r="200" spans="1:39" x14ac:dyDescent="0.2">
      <c r="A200" t="s">
        <v>60</v>
      </c>
      <c r="B200" s="10">
        <v>44063</v>
      </c>
      <c r="C200">
        <v>0</v>
      </c>
      <c r="D200">
        <v>0</v>
      </c>
      <c r="E200">
        <v>0</v>
      </c>
      <c r="F200">
        <v>0</v>
      </c>
      <c r="G200">
        <v>0</v>
      </c>
      <c r="H200">
        <v>0</v>
      </c>
      <c r="I200">
        <v>0</v>
      </c>
      <c r="J200">
        <v>0</v>
      </c>
      <c r="K200">
        <v>0</v>
      </c>
      <c r="L200">
        <v>0</v>
      </c>
      <c r="M200">
        <v>0</v>
      </c>
      <c r="N200">
        <v>0</v>
      </c>
      <c r="O200">
        <v>0</v>
      </c>
      <c r="P200">
        <v>0</v>
      </c>
      <c r="Q200">
        <v>0</v>
      </c>
      <c r="R200">
        <v>0</v>
      </c>
      <c r="S200">
        <v>0</v>
      </c>
      <c r="T200">
        <v>0</v>
      </c>
      <c r="U200">
        <v>131967.02600000001</v>
      </c>
      <c r="V200">
        <v>115839</v>
      </c>
      <c r="W200">
        <v>173528.4</v>
      </c>
      <c r="X200">
        <v>0</v>
      </c>
      <c r="Y200">
        <v>0</v>
      </c>
      <c r="Z200">
        <v>0</v>
      </c>
      <c r="AA200">
        <v>0</v>
      </c>
      <c r="AB200">
        <v>0</v>
      </c>
      <c r="AC200">
        <v>0</v>
      </c>
      <c r="AL200" t="s">
        <v>229</v>
      </c>
      <c r="AM200">
        <v>869355.70769768499</v>
      </c>
    </row>
    <row r="201" spans="1:39" x14ac:dyDescent="0.2">
      <c r="A201" t="s">
        <v>60</v>
      </c>
      <c r="B201" s="10">
        <v>44064</v>
      </c>
      <c r="C201">
        <v>0</v>
      </c>
      <c r="D201">
        <v>0</v>
      </c>
      <c r="E201">
        <v>0</v>
      </c>
      <c r="F201">
        <v>0</v>
      </c>
      <c r="G201">
        <v>0</v>
      </c>
      <c r="H201">
        <v>0</v>
      </c>
      <c r="I201">
        <v>0</v>
      </c>
      <c r="J201">
        <v>0</v>
      </c>
      <c r="K201">
        <v>0</v>
      </c>
      <c r="L201">
        <v>0</v>
      </c>
      <c r="M201">
        <v>0</v>
      </c>
      <c r="N201">
        <v>0</v>
      </c>
      <c r="O201">
        <v>0</v>
      </c>
      <c r="P201">
        <v>0</v>
      </c>
      <c r="Q201">
        <v>0</v>
      </c>
      <c r="R201">
        <v>0</v>
      </c>
      <c r="S201">
        <v>0</v>
      </c>
      <c r="T201">
        <v>0</v>
      </c>
      <c r="U201">
        <v>131967.02600000001</v>
      </c>
      <c r="V201">
        <v>115839</v>
      </c>
      <c r="W201">
        <v>173528.4</v>
      </c>
      <c r="X201">
        <v>0</v>
      </c>
      <c r="Y201">
        <v>0</v>
      </c>
      <c r="Z201">
        <v>0</v>
      </c>
      <c r="AA201">
        <v>0</v>
      </c>
      <c r="AB201">
        <v>0</v>
      </c>
      <c r="AC201">
        <v>0</v>
      </c>
      <c r="AL201" t="s">
        <v>229</v>
      </c>
      <c r="AM201">
        <v>874329.78149589</v>
      </c>
    </row>
    <row r="202" spans="1:39" x14ac:dyDescent="0.2">
      <c r="A202" t="s">
        <v>60</v>
      </c>
      <c r="B202" s="10">
        <v>44065</v>
      </c>
      <c r="C202">
        <v>0</v>
      </c>
      <c r="D202">
        <v>0</v>
      </c>
      <c r="E202">
        <v>0</v>
      </c>
      <c r="F202">
        <v>0</v>
      </c>
      <c r="G202">
        <v>0</v>
      </c>
      <c r="H202">
        <v>0</v>
      </c>
      <c r="I202">
        <v>0</v>
      </c>
      <c r="J202">
        <v>0</v>
      </c>
      <c r="K202">
        <v>0</v>
      </c>
      <c r="L202">
        <v>0</v>
      </c>
      <c r="M202">
        <v>0</v>
      </c>
      <c r="N202">
        <v>0</v>
      </c>
      <c r="O202">
        <v>0</v>
      </c>
      <c r="P202">
        <v>0</v>
      </c>
      <c r="Q202">
        <v>0</v>
      </c>
      <c r="R202">
        <v>0</v>
      </c>
      <c r="S202">
        <v>0</v>
      </c>
      <c r="T202">
        <v>0</v>
      </c>
      <c r="U202">
        <v>131967.02600000001</v>
      </c>
      <c r="V202">
        <v>115839</v>
      </c>
      <c r="W202">
        <v>173528.4</v>
      </c>
      <c r="X202">
        <v>0</v>
      </c>
      <c r="Y202">
        <v>0</v>
      </c>
      <c r="Z202">
        <v>0</v>
      </c>
      <c r="AA202">
        <v>0</v>
      </c>
      <c r="AB202">
        <v>0</v>
      </c>
      <c r="AC202">
        <v>0</v>
      </c>
      <c r="AL202" t="s">
        <v>229</v>
      </c>
      <c r="AM202">
        <v>879303.855294095</v>
      </c>
    </row>
    <row r="203" spans="1:39" x14ac:dyDescent="0.2">
      <c r="A203" t="s">
        <v>60</v>
      </c>
      <c r="B203" s="10">
        <v>44066</v>
      </c>
      <c r="C203">
        <v>0</v>
      </c>
      <c r="D203">
        <v>0</v>
      </c>
      <c r="E203">
        <v>0</v>
      </c>
      <c r="F203">
        <v>0</v>
      </c>
      <c r="G203">
        <v>0</v>
      </c>
      <c r="H203">
        <v>0</v>
      </c>
      <c r="I203">
        <v>0</v>
      </c>
      <c r="J203">
        <v>0</v>
      </c>
      <c r="K203">
        <v>0</v>
      </c>
      <c r="L203">
        <v>0</v>
      </c>
      <c r="M203">
        <v>0</v>
      </c>
      <c r="N203">
        <v>0</v>
      </c>
      <c r="O203">
        <v>0</v>
      </c>
      <c r="P203">
        <v>0</v>
      </c>
      <c r="Q203">
        <v>0</v>
      </c>
      <c r="R203">
        <v>0</v>
      </c>
      <c r="S203">
        <v>0</v>
      </c>
      <c r="T203">
        <v>0</v>
      </c>
      <c r="U203">
        <v>131967.02600000001</v>
      </c>
      <c r="V203">
        <v>115839</v>
      </c>
      <c r="W203">
        <v>173528.4</v>
      </c>
      <c r="X203">
        <v>0</v>
      </c>
      <c r="Y203">
        <v>0</v>
      </c>
      <c r="Z203">
        <v>0</v>
      </c>
      <c r="AA203">
        <v>0</v>
      </c>
      <c r="AB203">
        <v>0</v>
      </c>
      <c r="AC203">
        <v>0</v>
      </c>
      <c r="AL203" t="s">
        <v>229</v>
      </c>
      <c r="AM203">
        <v>884277.92909230106</v>
      </c>
    </row>
    <row r="204" spans="1:39" x14ac:dyDescent="0.2">
      <c r="A204" t="s">
        <v>60</v>
      </c>
      <c r="B204" s="10">
        <v>44067</v>
      </c>
      <c r="C204">
        <v>0</v>
      </c>
      <c r="D204">
        <v>0</v>
      </c>
      <c r="E204">
        <v>0</v>
      </c>
      <c r="F204">
        <v>0</v>
      </c>
      <c r="G204">
        <v>0</v>
      </c>
      <c r="H204">
        <v>0</v>
      </c>
      <c r="I204">
        <v>0</v>
      </c>
      <c r="J204">
        <v>0</v>
      </c>
      <c r="K204">
        <v>0</v>
      </c>
      <c r="L204">
        <v>0</v>
      </c>
      <c r="M204">
        <v>0</v>
      </c>
      <c r="N204">
        <v>0</v>
      </c>
      <c r="O204">
        <v>0</v>
      </c>
      <c r="P204">
        <v>0</v>
      </c>
      <c r="Q204">
        <v>0</v>
      </c>
      <c r="R204">
        <v>0</v>
      </c>
      <c r="S204">
        <v>0</v>
      </c>
      <c r="T204">
        <v>0</v>
      </c>
      <c r="U204">
        <v>131967.02600000001</v>
      </c>
      <c r="V204">
        <v>115839</v>
      </c>
      <c r="W204">
        <v>173528.4</v>
      </c>
      <c r="X204">
        <v>0</v>
      </c>
      <c r="Y204">
        <v>0</v>
      </c>
      <c r="Z204">
        <v>0</v>
      </c>
      <c r="AA204">
        <v>0</v>
      </c>
      <c r="AB204">
        <v>0</v>
      </c>
      <c r="AC204">
        <v>0</v>
      </c>
      <c r="AL204" t="s">
        <v>229</v>
      </c>
      <c r="AM204">
        <v>889252.00289050594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195B5-CEDB-2A4F-90D5-90600CCF38C0}">
  <dimension ref="A1:AB54"/>
  <sheetViews>
    <sheetView topLeftCell="A26" workbookViewId="0">
      <selection activeCell="T55" sqref="T55"/>
    </sheetView>
  </sheetViews>
  <sheetFormatPr baseColWidth="10" defaultRowHeight="16" x14ac:dyDescent="0.2"/>
  <cols>
    <col min="1" max="1" width="17.5" bestFit="1" customWidth="1"/>
    <col min="17" max="17" width="20.33203125" bestFit="1" customWidth="1"/>
    <col min="18" max="18" width="19.5" bestFit="1" customWidth="1"/>
    <col min="19" max="19" width="19.83203125" bestFit="1" customWidth="1"/>
    <col min="20" max="20" width="19" bestFit="1" customWidth="1"/>
    <col min="21" max="21" width="24" bestFit="1" customWidth="1"/>
    <col min="22" max="22" width="23.1640625" bestFit="1" customWidth="1"/>
    <col min="24" max="24" width="28.83203125" bestFit="1" customWidth="1"/>
    <col min="25" max="25" width="21.83203125" bestFit="1" customWidth="1"/>
    <col min="26" max="26" width="20.83203125" bestFit="1" customWidth="1"/>
    <col min="27" max="27" width="28.5" bestFit="1" customWidth="1"/>
    <col min="28" max="28" width="27.6640625" bestFit="1" customWidth="1"/>
  </cols>
  <sheetData>
    <row r="1" spans="1:28" x14ac:dyDescent="0.2">
      <c r="A1" t="s">
        <v>32</v>
      </c>
      <c r="B1" t="s">
        <v>230</v>
      </c>
      <c r="C1" t="s">
        <v>231</v>
      </c>
      <c r="D1" t="s">
        <v>232</v>
      </c>
      <c r="E1" t="s">
        <v>233</v>
      </c>
      <c r="F1" t="s">
        <v>234</v>
      </c>
      <c r="G1" t="s">
        <v>235</v>
      </c>
      <c r="H1" t="s">
        <v>236</v>
      </c>
      <c r="I1" t="s">
        <v>237</v>
      </c>
      <c r="J1" t="s">
        <v>238</v>
      </c>
      <c r="K1" t="s">
        <v>239</v>
      </c>
      <c r="L1" t="s">
        <v>240</v>
      </c>
      <c r="M1" t="s">
        <v>241</v>
      </c>
      <c r="N1" t="s">
        <v>242</v>
      </c>
      <c r="O1" t="s">
        <v>243</v>
      </c>
      <c r="P1" t="s">
        <v>244</v>
      </c>
      <c r="Q1" t="s">
        <v>245</v>
      </c>
      <c r="R1" t="s">
        <v>246</v>
      </c>
      <c r="S1" t="s">
        <v>247</v>
      </c>
      <c r="T1" t="s">
        <v>248</v>
      </c>
      <c r="U1" t="s">
        <v>249</v>
      </c>
      <c r="V1" t="s">
        <v>250</v>
      </c>
      <c r="W1" t="s">
        <v>251</v>
      </c>
      <c r="X1" t="s">
        <v>252</v>
      </c>
      <c r="Y1" t="s">
        <v>253</v>
      </c>
      <c r="Z1" t="s">
        <v>254</v>
      </c>
      <c r="AA1" t="s">
        <v>255</v>
      </c>
      <c r="AB1" t="s">
        <v>256</v>
      </c>
    </row>
    <row r="2" spans="1:28" x14ac:dyDescent="0.2">
      <c r="A2" t="s">
        <v>257</v>
      </c>
      <c r="B2" s="10">
        <v>43959</v>
      </c>
      <c r="C2" s="10">
        <v>43957</v>
      </c>
      <c r="D2" s="10">
        <v>43984</v>
      </c>
      <c r="E2" s="10">
        <v>43956</v>
      </c>
      <c r="F2" s="10">
        <v>43956</v>
      </c>
      <c r="G2" s="10">
        <v>43985</v>
      </c>
      <c r="H2" s="10">
        <v>43956</v>
      </c>
      <c r="I2" s="10">
        <v>43956</v>
      </c>
      <c r="J2" s="10">
        <v>43984</v>
      </c>
      <c r="K2">
        <v>17537</v>
      </c>
      <c r="L2">
        <v>1525</v>
      </c>
      <c r="M2">
        <v>11793</v>
      </c>
      <c r="N2">
        <v>1050</v>
      </c>
      <c r="O2">
        <v>5744</v>
      </c>
      <c r="P2">
        <v>475</v>
      </c>
      <c r="S2" s="10">
        <v>43925</v>
      </c>
      <c r="T2" s="10">
        <v>43951</v>
      </c>
      <c r="U2" s="10">
        <v>43909</v>
      </c>
      <c r="W2" s="10">
        <v>43909</v>
      </c>
      <c r="Y2" s="10">
        <v>43909</v>
      </c>
      <c r="AA2" s="10">
        <v>43918</v>
      </c>
      <c r="AB2" s="10">
        <v>43951</v>
      </c>
    </row>
    <row r="3" spans="1:28" x14ac:dyDescent="0.2">
      <c r="A3" t="s">
        <v>258</v>
      </c>
      <c r="B3" s="10">
        <v>43922</v>
      </c>
      <c r="C3" s="10">
        <v>43922</v>
      </c>
      <c r="D3" s="10">
        <v>43922</v>
      </c>
      <c r="E3" s="10">
        <v>43925</v>
      </c>
      <c r="F3" s="10">
        <v>43925</v>
      </c>
      <c r="G3" s="10">
        <v>43925</v>
      </c>
      <c r="H3" s="10">
        <v>43925</v>
      </c>
      <c r="I3" s="10">
        <v>43925</v>
      </c>
      <c r="J3" s="10">
        <v>43925</v>
      </c>
      <c r="K3">
        <v>2034</v>
      </c>
      <c r="L3">
        <v>169</v>
      </c>
      <c r="M3">
        <v>1351</v>
      </c>
      <c r="N3">
        <v>115</v>
      </c>
      <c r="O3">
        <v>683</v>
      </c>
      <c r="P3">
        <v>54</v>
      </c>
      <c r="Q3" s="10">
        <v>43918</v>
      </c>
      <c r="S3" s="10">
        <v>43918</v>
      </c>
      <c r="T3" s="10">
        <v>43945</v>
      </c>
      <c r="U3" s="10">
        <v>43906</v>
      </c>
      <c r="W3" s="10">
        <v>43914</v>
      </c>
      <c r="Y3" s="10">
        <v>43907</v>
      </c>
      <c r="AA3" s="10">
        <v>43918</v>
      </c>
      <c r="AB3" s="10">
        <v>43945</v>
      </c>
    </row>
    <row r="4" spans="1:28" x14ac:dyDescent="0.2">
      <c r="A4" t="s">
        <v>259</v>
      </c>
      <c r="B4" s="10">
        <v>44017</v>
      </c>
      <c r="C4" s="10">
        <v>43956</v>
      </c>
      <c r="D4" s="10">
        <v>44023</v>
      </c>
      <c r="E4" s="10">
        <v>44017</v>
      </c>
      <c r="F4" s="10">
        <v>43956</v>
      </c>
      <c r="G4" s="10">
        <v>44025</v>
      </c>
      <c r="H4" s="10">
        <v>44017</v>
      </c>
      <c r="I4" s="10">
        <v>43956</v>
      </c>
      <c r="J4" s="10">
        <v>44024</v>
      </c>
      <c r="K4">
        <v>16342</v>
      </c>
      <c r="L4">
        <v>1440</v>
      </c>
      <c r="M4">
        <v>10324</v>
      </c>
      <c r="N4">
        <v>932</v>
      </c>
      <c r="O4">
        <v>6018</v>
      </c>
      <c r="P4">
        <v>508</v>
      </c>
      <c r="S4" s="10">
        <v>43920</v>
      </c>
      <c r="T4" s="10">
        <v>43967</v>
      </c>
      <c r="U4" s="10">
        <v>43906</v>
      </c>
      <c r="W4" s="10">
        <v>43920</v>
      </c>
      <c r="X4" s="10">
        <v>43967</v>
      </c>
      <c r="Y4" s="10">
        <v>43920</v>
      </c>
      <c r="Z4" s="10">
        <v>43967</v>
      </c>
    </row>
    <row r="5" spans="1:28" x14ac:dyDescent="0.2">
      <c r="A5" t="s">
        <v>260</v>
      </c>
      <c r="B5" s="10">
        <v>43951</v>
      </c>
      <c r="C5" s="10">
        <v>43950</v>
      </c>
      <c r="D5" s="10">
        <v>43980</v>
      </c>
      <c r="E5" s="10">
        <v>43952</v>
      </c>
      <c r="F5" s="10">
        <v>43951</v>
      </c>
      <c r="G5" s="10">
        <v>43983</v>
      </c>
      <c r="H5" s="10">
        <v>43951</v>
      </c>
      <c r="I5" s="10">
        <v>43951</v>
      </c>
      <c r="J5" s="10">
        <v>43982</v>
      </c>
      <c r="K5">
        <v>11243</v>
      </c>
      <c r="L5">
        <v>914</v>
      </c>
      <c r="M5">
        <v>6237</v>
      </c>
      <c r="N5">
        <v>519</v>
      </c>
      <c r="O5">
        <v>5006</v>
      </c>
      <c r="P5">
        <v>395</v>
      </c>
      <c r="U5" s="10">
        <v>43907</v>
      </c>
      <c r="W5" s="10">
        <v>43917</v>
      </c>
      <c r="Y5" s="10">
        <v>43909</v>
      </c>
    </row>
    <row r="6" spans="1:28" x14ac:dyDescent="0.2">
      <c r="A6" t="s">
        <v>261</v>
      </c>
      <c r="B6" s="10">
        <v>43993</v>
      </c>
      <c r="C6" s="10">
        <v>43939</v>
      </c>
      <c r="D6" s="10">
        <v>43998</v>
      </c>
      <c r="E6" s="10">
        <v>43994</v>
      </c>
      <c r="F6" s="10">
        <v>43942</v>
      </c>
      <c r="G6" s="10">
        <v>43999</v>
      </c>
      <c r="H6" s="10">
        <v>43993</v>
      </c>
      <c r="I6" s="10">
        <v>43942</v>
      </c>
      <c r="J6" s="10">
        <v>43999</v>
      </c>
      <c r="K6">
        <v>85724</v>
      </c>
      <c r="L6">
        <v>6783</v>
      </c>
      <c r="M6">
        <v>59070</v>
      </c>
      <c r="N6">
        <v>4789</v>
      </c>
      <c r="O6">
        <v>26654</v>
      </c>
      <c r="P6">
        <v>1994</v>
      </c>
      <c r="S6" s="10">
        <v>43909</v>
      </c>
      <c r="U6" s="10">
        <v>43909</v>
      </c>
      <c r="W6" s="10">
        <v>43901</v>
      </c>
      <c r="Y6" s="10">
        <v>43909</v>
      </c>
      <c r="AA6" s="10">
        <v>43909</v>
      </c>
    </row>
    <row r="7" spans="1:28" x14ac:dyDescent="0.2">
      <c r="A7" t="s">
        <v>262</v>
      </c>
      <c r="B7" s="10">
        <v>43942</v>
      </c>
      <c r="C7" s="10">
        <v>43942</v>
      </c>
      <c r="D7" s="10">
        <v>43993</v>
      </c>
      <c r="E7" s="10">
        <v>43942</v>
      </c>
      <c r="F7" s="10">
        <v>43942</v>
      </c>
      <c r="G7" s="10">
        <v>43993</v>
      </c>
      <c r="H7" s="10">
        <v>43942</v>
      </c>
      <c r="I7" s="10">
        <v>43942</v>
      </c>
      <c r="J7" s="10">
        <v>43992</v>
      </c>
      <c r="K7">
        <v>12485</v>
      </c>
      <c r="L7">
        <v>1484</v>
      </c>
      <c r="M7">
        <v>7633</v>
      </c>
      <c r="N7">
        <v>929</v>
      </c>
      <c r="O7">
        <v>4852</v>
      </c>
      <c r="P7">
        <v>555</v>
      </c>
      <c r="S7" s="10">
        <v>43916</v>
      </c>
      <c r="T7" s="10">
        <v>43960</v>
      </c>
      <c r="U7" s="10">
        <v>43913</v>
      </c>
      <c r="W7" s="10">
        <v>43909</v>
      </c>
      <c r="Y7" s="10">
        <v>43907</v>
      </c>
      <c r="AA7" s="10">
        <v>43916</v>
      </c>
      <c r="AB7" s="10">
        <v>43960</v>
      </c>
    </row>
    <row r="8" spans="1:28" x14ac:dyDescent="0.2">
      <c r="A8" t="s">
        <v>263</v>
      </c>
      <c r="B8" s="10">
        <v>43941</v>
      </c>
      <c r="C8" s="10">
        <v>43941</v>
      </c>
      <c r="D8" s="10">
        <v>43942</v>
      </c>
      <c r="E8" s="10">
        <v>43941</v>
      </c>
      <c r="F8" s="10">
        <v>43941</v>
      </c>
      <c r="G8" s="10">
        <v>43942</v>
      </c>
      <c r="H8" s="10">
        <v>43941</v>
      </c>
      <c r="I8" s="10">
        <v>43941</v>
      </c>
      <c r="J8" s="10">
        <v>43942</v>
      </c>
      <c r="K8">
        <v>8501</v>
      </c>
      <c r="L8">
        <v>537</v>
      </c>
      <c r="M8">
        <v>6762</v>
      </c>
      <c r="N8">
        <v>437</v>
      </c>
      <c r="O8">
        <v>1739</v>
      </c>
      <c r="P8">
        <v>100</v>
      </c>
      <c r="U8" s="10">
        <v>43907</v>
      </c>
      <c r="W8" s="10">
        <v>43902</v>
      </c>
      <c r="Y8" s="10">
        <v>43906</v>
      </c>
      <c r="AA8" s="10">
        <v>43913</v>
      </c>
      <c r="AB8" s="10">
        <v>43971</v>
      </c>
    </row>
    <row r="9" spans="1:28" x14ac:dyDescent="0.2">
      <c r="A9" t="s">
        <v>264</v>
      </c>
      <c r="B9" s="10">
        <v>43965</v>
      </c>
      <c r="C9" s="10">
        <v>43963</v>
      </c>
      <c r="D9" s="10">
        <v>43981</v>
      </c>
      <c r="E9" s="10">
        <v>43964</v>
      </c>
      <c r="F9" s="10">
        <v>43963</v>
      </c>
      <c r="G9" s="10">
        <v>43983</v>
      </c>
      <c r="H9" s="10">
        <v>43964</v>
      </c>
      <c r="I9" s="10">
        <v>43963</v>
      </c>
      <c r="J9" s="10">
        <v>43983</v>
      </c>
      <c r="K9">
        <v>2633</v>
      </c>
      <c r="L9">
        <v>166</v>
      </c>
      <c r="M9">
        <v>1937</v>
      </c>
      <c r="N9">
        <v>125</v>
      </c>
      <c r="O9">
        <v>696</v>
      </c>
      <c r="P9">
        <v>41</v>
      </c>
      <c r="S9" s="10">
        <v>43914</v>
      </c>
      <c r="U9" s="10">
        <v>43906</v>
      </c>
      <c r="W9" s="10">
        <v>43906</v>
      </c>
      <c r="Y9" s="10">
        <v>43906</v>
      </c>
      <c r="AA9" s="10">
        <v>43914</v>
      </c>
      <c r="AB9" s="10">
        <v>43959</v>
      </c>
    </row>
    <row r="10" spans="1:28" x14ac:dyDescent="0.2">
      <c r="A10" t="s">
        <v>265</v>
      </c>
      <c r="B10" s="10">
        <v>43946</v>
      </c>
      <c r="C10" s="10">
        <v>43943</v>
      </c>
      <c r="D10" s="10">
        <v>43958</v>
      </c>
      <c r="E10" s="10">
        <v>43950</v>
      </c>
      <c r="F10" s="10">
        <v>43945</v>
      </c>
      <c r="G10" s="10">
        <v>43957</v>
      </c>
      <c r="H10" s="10">
        <v>43950</v>
      </c>
      <c r="I10" s="10">
        <v>43943</v>
      </c>
      <c r="J10" s="10">
        <v>43957</v>
      </c>
      <c r="K10">
        <v>3939</v>
      </c>
      <c r="L10">
        <v>256</v>
      </c>
      <c r="M10">
        <v>2845</v>
      </c>
      <c r="N10">
        <v>189</v>
      </c>
      <c r="O10">
        <v>1094</v>
      </c>
      <c r="P10">
        <v>67</v>
      </c>
      <c r="S10" s="10">
        <v>43920</v>
      </c>
      <c r="U10" s="10">
        <v>43906</v>
      </c>
      <c r="W10" s="10">
        <v>43903</v>
      </c>
      <c r="Y10" s="10">
        <v>43906</v>
      </c>
      <c r="AA10" s="10">
        <v>43915</v>
      </c>
    </row>
    <row r="11" spans="1:28" x14ac:dyDescent="0.2">
      <c r="A11" t="s">
        <v>266</v>
      </c>
      <c r="B11" s="10">
        <v>43955</v>
      </c>
      <c r="C11" s="10">
        <v>43954</v>
      </c>
      <c r="D11" s="10">
        <v>43988</v>
      </c>
      <c r="E11" s="10">
        <v>43955</v>
      </c>
      <c r="F11" s="10">
        <v>43955</v>
      </c>
      <c r="G11" s="10">
        <v>43987</v>
      </c>
      <c r="H11" s="10">
        <v>43955</v>
      </c>
      <c r="I11" s="10">
        <v>43955</v>
      </c>
      <c r="J11" s="10">
        <v>43986</v>
      </c>
      <c r="K11">
        <v>60546</v>
      </c>
      <c r="L11">
        <v>5351</v>
      </c>
      <c r="M11">
        <v>40362</v>
      </c>
      <c r="N11">
        <v>3655</v>
      </c>
      <c r="O11">
        <v>20184</v>
      </c>
      <c r="P11">
        <v>1696</v>
      </c>
      <c r="S11" s="10">
        <v>43924</v>
      </c>
      <c r="T11" s="10">
        <v>43969</v>
      </c>
      <c r="U11" s="10">
        <v>43907</v>
      </c>
      <c r="W11" s="10">
        <v>43924</v>
      </c>
      <c r="Y11" s="10">
        <v>43907</v>
      </c>
    </row>
    <row r="12" spans="1:28" x14ac:dyDescent="0.2">
      <c r="A12" t="s">
        <v>267</v>
      </c>
      <c r="B12" s="10">
        <v>43938</v>
      </c>
      <c r="C12" s="10">
        <v>43937</v>
      </c>
      <c r="D12" s="10">
        <v>43977</v>
      </c>
      <c r="E12" s="10">
        <v>43947</v>
      </c>
      <c r="F12" s="10">
        <v>43937</v>
      </c>
      <c r="G12" s="10">
        <v>43980</v>
      </c>
      <c r="H12" s="10">
        <v>43947</v>
      </c>
      <c r="I12" s="10">
        <v>43937</v>
      </c>
      <c r="J12" s="10">
        <v>43979</v>
      </c>
      <c r="K12">
        <v>28928</v>
      </c>
      <c r="L12">
        <v>2182</v>
      </c>
      <c r="M12">
        <v>20605</v>
      </c>
      <c r="N12">
        <v>1592</v>
      </c>
      <c r="O12">
        <v>8323</v>
      </c>
      <c r="P12">
        <v>590</v>
      </c>
      <c r="S12" s="10">
        <v>43924</v>
      </c>
      <c r="U12" s="10">
        <v>43908</v>
      </c>
      <c r="W12" s="10">
        <v>43914</v>
      </c>
      <c r="Y12" s="10">
        <v>43914</v>
      </c>
    </row>
    <row r="13" spans="1:28" x14ac:dyDescent="0.2">
      <c r="A13" t="s">
        <v>268</v>
      </c>
      <c r="B13" s="10">
        <v>43944</v>
      </c>
      <c r="C13" s="10">
        <v>43943</v>
      </c>
      <c r="D13" s="10">
        <v>43944</v>
      </c>
      <c r="E13" s="10">
        <v>43942</v>
      </c>
      <c r="F13" s="10">
        <v>43942</v>
      </c>
      <c r="G13" s="10">
        <v>43944</v>
      </c>
      <c r="H13" s="10">
        <v>43942</v>
      </c>
      <c r="I13" s="10">
        <v>43942</v>
      </c>
      <c r="J13" s="10">
        <v>43944</v>
      </c>
      <c r="K13">
        <v>3467</v>
      </c>
      <c r="L13">
        <v>173</v>
      </c>
      <c r="M13">
        <v>2510</v>
      </c>
      <c r="N13">
        <v>128</v>
      </c>
      <c r="O13">
        <v>957</v>
      </c>
      <c r="P13">
        <v>45</v>
      </c>
      <c r="S13" s="10">
        <v>43915</v>
      </c>
      <c r="U13" s="10">
        <v>43909</v>
      </c>
      <c r="W13" s="10">
        <v>43907</v>
      </c>
      <c r="Y13" s="10">
        <v>43907</v>
      </c>
      <c r="AA13" s="10">
        <v>43915</v>
      </c>
      <c r="AB13" s="10">
        <v>43952</v>
      </c>
    </row>
    <row r="14" spans="1:28" x14ac:dyDescent="0.2">
      <c r="A14" t="s">
        <v>269</v>
      </c>
      <c r="B14" s="10">
        <v>43932</v>
      </c>
      <c r="C14" s="10">
        <v>43931</v>
      </c>
      <c r="D14" s="10">
        <v>43933</v>
      </c>
      <c r="E14" s="10">
        <v>43932</v>
      </c>
      <c r="F14" s="10">
        <v>43932</v>
      </c>
      <c r="G14" s="10">
        <v>43934</v>
      </c>
      <c r="H14" s="10">
        <v>43932</v>
      </c>
      <c r="I14" s="10">
        <v>43931</v>
      </c>
      <c r="J14" s="10">
        <v>43932</v>
      </c>
      <c r="K14">
        <v>3951</v>
      </c>
      <c r="L14">
        <v>338</v>
      </c>
      <c r="M14">
        <v>2133</v>
      </c>
      <c r="N14">
        <v>187</v>
      </c>
      <c r="O14">
        <v>1818</v>
      </c>
      <c r="P14">
        <v>151</v>
      </c>
      <c r="S14" s="10">
        <v>43915</v>
      </c>
      <c r="T14" s="10">
        <v>43952</v>
      </c>
      <c r="U14" s="10">
        <v>43913</v>
      </c>
      <c r="W14" s="10">
        <v>43915</v>
      </c>
      <c r="X14" s="10">
        <v>43952</v>
      </c>
      <c r="Y14" s="10">
        <v>43915</v>
      </c>
      <c r="AA14" s="10">
        <v>43915</v>
      </c>
      <c r="AB14" s="10">
        <v>43952</v>
      </c>
    </row>
    <row r="15" spans="1:28" x14ac:dyDescent="0.2">
      <c r="A15" t="s">
        <v>270</v>
      </c>
      <c r="B15" s="10">
        <v>43964</v>
      </c>
      <c r="C15" s="10">
        <v>43955</v>
      </c>
      <c r="D15" s="10">
        <v>43983</v>
      </c>
      <c r="E15" s="10">
        <v>43963</v>
      </c>
      <c r="F15" s="10">
        <v>43961</v>
      </c>
      <c r="G15" s="10">
        <v>43983</v>
      </c>
      <c r="H15" s="10">
        <v>43963</v>
      </c>
      <c r="I15" s="10">
        <v>43961</v>
      </c>
      <c r="J15" s="10">
        <v>43983</v>
      </c>
      <c r="K15">
        <v>36072</v>
      </c>
      <c r="L15">
        <v>2910</v>
      </c>
      <c r="M15">
        <v>21520</v>
      </c>
      <c r="N15">
        <v>1779</v>
      </c>
      <c r="O15">
        <v>14552</v>
      </c>
      <c r="P15">
        <v>1131</v>
      </c>
      <c r="S15" s="10">
        <v>43911</v>
      </c>
      <c r="U15" s="10">
        <v>43907</v>
      </c>
      <c r="W15" s="10">
        <v>43903</v>
      </c>
      <c r="Y15" s="10">
        <v>43906</v>
      </c>
      <c r="AA15" s="10">
        <v>43911</v>
      </c>
      <c r="AB15" s="10">
        <v>43952</v>
      </c>
    </row>
    <row r="16" spans="1:28" x14ac:dyDescent="0.2">
      <c r="A16" t="s">
        <v>271</v>
      </c>
      <c r="B16" s="10">
        <v>43948</v>
      </c>
      <c r="C16" s="10">
        <v>43948</v>
      </c>
      <c r="D16" s="10">
        <v>43976</v>
      </c>
      <c r="E16" s="10">
        <v>43949</v>
      </c>
      <c r="F16" s="10">
        <v>43948</v>
      </c>
      <c r="G16" s="10">
        <v>43978</v>
      </c>
      <c r="H16" s="10">
        <v>43948</v>
      </c>
      <c r="I16" s="10">
        <v>43948</v>
      </c>
      <c r="J16" s="10">
        <v>43977</v>
      </c>
      <c r="K16">
        <v>20450</v>
      </c>
      <c r="L16">
        <v>1763</v>
      </c>
      <c r="M16">
        <v>11965</v>
      </c>
      <c r="N16">
        <v>1057</v>
      </c>
      <c r="O16">
        <v>8485</v>
      </c>
      <c r="P16">
        <v>706</v>
      </c>
      <c r="S16" s="10">
        <v>43915</v>
      </c>
      <c r="T16" s="10">
        <v>43969</v>
      </c>
      <c r="U16" s="10">
        <v>43909</v>
      </c>
      <c r="W16" s="10">
        <v>43902</v>
      </c>
      <c r="Y16" s="10">
        <v>43906</v>
      </c>
      <c r="AA16" s="10">
        <v>43914</v>
      </c>
    </row>
    <row r="17" spans="1:28" x14ac:dyDescent="0.2">
      <c r="A17" t="s">
        <v>272</v>
      </c>
      <c r="B17" s="10">
        <v>43985</v>
      </c>
      <c r="C17" s="10">
        <v>43961</v>
      </c>
      <c r="D17" s="10">
        <v>43991</v>
      </c>
      <c r="E17" s="10">
        <v>43987</v>
      </c>
      <c r="F17" s="10">
        <v>43962</v>
      </c>
      <c r="G17" s="10">
        <v>43992</v>
      </c>
      <c r="H17" s="10">
        <v>43986</v>
      </c>
      <c r="I17" s="10">
        <v>43962</v>
      </c>
      <c r="J17" s="10">
        <v>43991</v>
      </c>
      <c r="K17">
        <v>9866</v>
      </c>
      <c r="L17">
        <v>584</v>
      </c>
      <c r="M17">
        <v>5569</v>
      </c>
      <c r="N17">
        <v>337</v>
      </c>
      <c r="O17">
        <v>4297</v>
      </c>
      <c r="P17">
        <v>247</v>
      </c>
      <c r="U17" s="10">
        <v>43925</v>
      </c>
      <c r="W17" s="10">
        <v>43907</v>
      </c>
      <c r="Y17" s="10">
        <v>43907</v>
      </c>
      <c r="AA17" s="10">
        <v>43907</v>
      </c>
      <c r="AB17" s="10">
        <v>43959</v>
      </c>
    </row>
    <row r="18" spans="1:28" x14ac:dyDescent="0.2">
      <c r="A18" t="s">
        <v>273</v>
      </c>
      <c r="B18" s="10">
        <v>43938</v>
      </c>
      <c r="C18" s="10">
        <v>43930</v>
      </c>
      <c r="D18" s="10">
        <v>43938</v>
      </c>
      <c r="E18" s="10">
        <v>43938</v>
      </c>
      <c r="F18" s="10">
        <v>43937</v>
      </c>
      <c r="G18" s="10">
        <v>43938</v>
      </c>
      <c r="H18" s="10">
        <v>43938</v>
      </c>
      <c r="I18" s="10">
        <v>43937</v>
      </c>
      <c r="J18" s="10">
        <v>43938</v>
      </c>
      <c r="K18">
        <v>11329</v>
      </c>
      <c r="L18">
        <v>678</v>
      </c>
      <c r="M18">
        <v>6518</v>
      </c>
      <c r="N18">
        <v>399</v>
      </c>
      <c r="O18">
        <v>4811</v>
      </c>
      <c r="P18">
        <v>279</v>
      </c>
      <c r="S18" s="10">
        <v>43920</v>
      </c>
      <c r="T18" s="10">
        <v>43955</v>
      </c>
      <c r="U18" s="10">
        <v>43907</v>
      </c>
      <c r="W18" s="10">
        <v>43907</v>
      </c>
      <c r="Y18" s="10">
        <v>43920</v>
      </c>
    </row>
    <row r="19" spans="1:28" x14ac:dyDescent="0.2">
      <c r="A19" t="s">
        <v>274</v>
      </c>
      <c r="B19" s="10">
        <v>43940</v>
      </c>
      <c r="C19" s="10">
        <v>43939</v>
      </c>
      <c r="D19" s="10">
        <v>43979</v>
      </c>
      <c r="E19" s="10">
        <v>43940</v>
      </c>
      <c r="F19" s="10">
        <v>43939</v>
      </c>
      <c r="G19" s="10">
        <v>43980</v>
      </c>
      <c r="H19" s="10">
        <v>43940</v>
      </c>
      <c r="I19" s="10">
        <v>43939</v>
      </c>
      <c r="J19" s="10">
        <v>43980</v>
      </c>
      <c r="K19">
        <v>16156</v>
      </c>
      <c r="L19">
        <v>1215</v>
      </c>
      <c r="M19">
        <v>9946</v>
      </c>
      <c r="N19">
        <v>766</v>
      </c>
      <c r="O19">
        <v>6210</v>
      </c>
      <c r="P19">
        <v>449</v>
      </c>
      <c r="U19" s="10">
        <v>43910</v>
      </c>
      <c r="W19" s="10">
        <v>43909</v>
      </c>
      <c r="Y19" s="10">
        <v>43906</v>
      </c>
      <c r="AA19" s="10">
        <v>43916</v>
      </c>
      <c r="AB19" s="10">
        <v>43962</v>
      </c>
    </row>
    <row r="20" spans="1:28" x14ac:dyDescent="0.2">
      <c r="A20" t="s">
        <v>275</v>
      </c>
      <c r="B20" s="10">
        <v>43933</v>
      </c>
      <c r="C20" s="10">
        <v>43933</v>
      </c>
      <c r="D20" s="10">
        <v>43941</v>
      </c>
      <c r="E20" s="10">
        <v>43934</v>
      </c>
      <c r="F20" s="10">
        <v>43933</v>
      </c>
      <c r="G20" s="10">
        <v>43942</v>
      </c>
      <c r="H20" s="10">
        <v>43934</v>
      </c>
      <c r="I20" s="10">
        <v>43933</v>
      </c>
      <c r="J20" s="10">
        <v>43941</v>
      </c>
      <c r="K20">
        <v>18060</v>
      </c>
      <c r="L20">
        <v>1242</v>
      </c>
      <c r="M20">
        <v>10855</v>
      </c>
      <c r="N20">
        <v>765</v>
      </c>
      <c r="O20">
        <v>7205</v>
      </c>
      <c r="P20">
        <v>477</v>
      </c>
      <c r="S20" s="10">
        <v>43913</v>
      </c>
      <c r="T20" s="10">
        <v>43966</v>
      </c>
      <c r="U20" s="10">
        <v>43906</v>
      </c>
      <c r="W20" s="10">
        <v>43903</v>
      </c>
      <c r="X20" s="10">
        <v>43966</v>
      </c>
      <c r="Y20" s="10">
        <v>43907</v>
      </c>
      <c r="AA20" s="10">
        <v>43912</v>
      </c>
      <c r="AB20" s="10">
        <v>43952</v>
      </c>
    </row>
    <row r="21" spans="1:28" x14ac:dyDescent="0.2">
      <c r="A21" t="s">
        <v>276</v>
      </c>
      <c r="B21" s="10">
        <v>43942</v>
      </c>
      <c r="C21" s="10">
        <v>43938</v>
      </c>
      <c r="D21" s="10">
        <v>43942</v>
      </c>
      <c r="E21" s="10">
        <v>43942</v>
      </c>
      <c r="F21" s="10">
        <v>43940</v>
      </c>
      <c r="G21" s="10">
        <v>43943</v>
      </c>
      <c r="H21" s="10">
        <v>43942</v>
      </c>
      <c r="I21" s="10">
        <v>43940</v>
      </c>
      <c r="J21" s="10">
        <v>43942</v>
      </c>
      <c r="K21">
        <v>3814</v>
      </c>
      <c r="L21">
        <v>244</v>
      </c>
      <c r="M21">
        <v>2752</v>
      </c>
      <c r="N21">
        <v>180</v>
      </c>
      <c r="O21">
        <v>1062</v>
      </c>
      <c r="P21">
        <v>64</v>
      </c>
      <c r="S21" s="10">
        <v>43923</v>
      </c>
      <c r="U21" s="10">
        <v>43906</v>
      </c>
      <c r="W21" s="10">
        <v>43908</v>
      </c>
      <c r="Y21" s="10">
        <v>43908</v>
      </c>
      <c r="AA21" s="10">
        <v>43915</v>
      </c>
      <c r="AB21" s="10">
        <v>43952</v>
      </c>
    </row>
    <row r="22" spans="1:28" x14ac:dyDescent="0.2">
      <c r="A22" t="s">
        <v>277</v>
      </c>
      <c r="B22" s="10">
        <v>43955</v>
      </c>
      <c r="C22" s="10">
        <v>43946</v>
      </c>
      <c r="D22" s="10">
        <v>43989</v>
      </c>
      <c r="E22" s="10">
        <v>43955</v>
      </c>
      <c r="F22" s="10">
        <v>43950</v>
      </c>
      <c r="G22" s="10">
        <v>43993</v>
      </c>
      <c r="H22" s="10">
        <v>43955</v>
      </c>
      <c r="I22" s="10">
        <v>43950</v>
      </c>
      <c r="J22" s="10">
        <v>43992</v>
      </c>
      <c r="K22">
        <v>14350</v>
      </c>
      <c r="L22">
        <v>1030</v>
      </c>
      <c r="M22">
        <v>10389</v>
      </c>
      <c r="N22">
        <v>764</v>
      </c>
      <c r="O22">
        <v>3961</v>
      </c>
      <c r="P22">
        <v>266</v>
      </c>
      <c r="S22" s="10">
        <v>43920</v>
      </c>
      <c r="U22" s="10">
        <v>43906</v>
      </c>
      <c r="W22" s="10">
        <v>43906</v>
      </c>
      <c r="Y22" s="10">
        <v>43906</v>
      </c>
      <c r="AA22" s="10">
        <v>43913</v>
      </c>
      <c r="AB22" s="10">
        <v>43966</v>
      </c>
    </row>
    <row r="23" spans="1:28" x14ac:dyDescent="0.2">
      <c r="A23" t="s">
        <v>278</v>
      </c>
      <c r="B23" s="10">
        <v>43941</v>
      </c>
      <c r="C23" s="10">
        <v>43940</v>
      </c>
      <c r="D23" s="10">
        <v>43942</v>
      </c>
      <c r="E23" s="10">
        <v>43941</v>
      </c>
      <c r="F23" s="10">
        <v>43941</v>
      </c>
      <c r="G23" s="10">
        <v>43941</v>
      </c>
      <c r="H23" s="10">
        <v>43941</v>
      </c>
      <c r="I23" s="10">
        <v>43941</v>
      </c>
      <c r="J23" s="10">
        <v>43941</v>
      </c>
      <c r="K23">
        <v>20197</v>
      </c>
      <c r="L23">
        <v>1250</v>
      </c>
      <c r="M23">
        <v>15348</v>
      </c>
      <c r="N23">
        <v>973</v>
      </c>
      <c r="O23">
        <v>4849</v>
      </c>
      <c r="P23">
        <v>277</v>
      </c>
      <c r="U23" s="10">
        <v>43907</v>
      </c>
      <c r="W23" s="10">
        <v>43903</v>
      </c>
      <c r="Y23" s="10">
        <v>43907</v>
      </c>
      <c r="AA23" s="10">
        <v>43914</v>
      </c>
      <c r="AB23" s="10">
        <v>43969</v>
      </c>
    </row>
    <row r="24" spans="1:28" x14ac:dyDescent="0.2">
      <c r="A24" t="s">
        <v>279</v>
      </c>
      <c r="B24" s="10">
        <v>43943</v>
      </c>
      <c r="C24" s="10">
        <v>43932</v>
      </c>
      <c r="D24" s="10">
        <v>43944</v>
      </c>
      <c r="E24" s="10">
        <v>43942</v>
      </c>
      <c r="F24" s="10">
        <v>43941</v>
      </c>
      <c r="G24" s="10">
        <v>43943</v>
      </c>
      <c r="H24" s="10">
        <v>43942</v>
      </c>
      <c r="I24" s="10">
        <v>43941</v>
      </c>
      <c r="J24" s="10">
        <v>43943</v>
      </c>
      <c r="K24">
        <v>28300</v>
      </c>
      <c r="L24">
        <v>2164</v>
      </c>
      <c r="M24">
        <v>18145</v>
      </c>
      <c r="N24">
        <v>1421</v>
      </c>
      <c r="O24">
        <v>10155</v>
      </c>
      <c r="P24">
        <v>743</v>
      </c>
      <c r="S24" s="10">
        <v>43914</v>
      </c>
      <c r="U24" s="10">
        <v>43906</v>
      </c>
      <c r="W24" s="10">
        <v>43903</v>
      </c>
      <c r="Y24" s="10">
        <v>43906</v>
      </c>
      <c r="AA24" s="10">
        <v>43913</v>
      </c>
      <c r="AB24" s="10">
        <v>43958</v>
      </c>
    </row>
    <row r="25" spans="1:28" x14ac:dyDescent="0.2">
      <c r="A25" t="s">
        <v>280</v>
      </c>
      <c r="B25" s="10">
        <v>43980</v>
      </c>
      <c r="C25" s="10">
        <v>43953</v>
      </c>
      <c r="D25" s="10">
        <v>43985</v>
      </c>
      <c r="E25" s="10">
        <v>43980</v>
      </c>
      <c r="F25" s="10">
        <v>43955</v>
      </c>
      <c r="G25" s="10">
        <v>43985</v>
      </c>
      <c r="H25" s="10">
        <v>43980</v>
      </c>
      <c r="I25" s="10">
        <v>43955</v>
      </c>
      <c r="J25" s="10">
        <v>43985</v>
      </c>
      <c r="K25">
        <v>15196</v>
      </c>
      <c r="L25">
        <v>1140</v>
      </c>
      <c r="M25">
        <v>10212</v>
      </c>
      <c r="N25">
        <v>785</v>
      </c>
      <c r="O25">
        <v>4984</v>
      </c>
      <c r="P25">
        <v>355</v>
      </c>
      <c r="S25" s="10">
        <v>43918</v>
      </c>
      <c r="T25" s="10">
        <v>43969</v>
      </c>
      <c r="U25" s="10">
        <v>43908</v>
      </c>
      <c r="W25" s="10">
        <v>43918</v>
      </c>
      <c r="Y25" s="10">
        <v>43907</v>
      </c>
    </row>
    <row r="26" spans="1:28" x14ac:dyDescent="0.2">
      <c r="A26" t="s">
        <v>281</v>
      </c>
      <c r="B26" s="10">
        <v>43955</v>
      </c>
      <c r="C26" s="10">
        <v>43954</v>
      </c>
      <c r="D26" s="10">
        <v>43976</v>
      </c>
      <c r="E26" s="10">
        <v>43955</v>
      </c>
      <c r="F26" s="10">
        <v>43955</v>
      </c>
      <c r="G26" s="10">
        <v>43978</v>
      </c>
      <c r="H26" s="10">
        <v>43955</v>
      </c>
      <c r="I26" s="10">
        <v>43955</v>
      </c>
      <c r="J26" s="10">
        <v>43976</v>
      </c>
      <c r="K26">
        <v>14005</v>
      </c>
      <c r="L26">
        <v>862</v>
      </c>
      <c r="M26">
        <v>8272</v>
      </c>
      <c r="N26">
        <v>521</v>
      </c>
      <c r="O26">
        <v>5733</v>
      </c>
      <c r="P26">
        <v>341</v>
      </c>
      <c r="S26" s="10">
        <v>43924</v>
      </c>
      <c r="T26" s="10">
        <v>43948</v>
      </c>
      <c r="U26" s="10">
        <v>43909</v>
      </c>
      <c r="W26" s="10">
        <v>43914</v>
      </c>
      <c r="Y26" s="10">
        <v>43914</v>
      </c>
      <c r="AA26" s="10">
        <v>43924</v>
      </c>
      <c r="AB26" s="10">
        <v>43948</v>
      </c>
    </row>
    <row r="27" spans="1:28" x14ac:dyDescent="0.2">
      <c r="A27" t="s">
        <v>282</v>
      </c>
      <c r="B27" s="10">
        <v>43957</v>
      </c>
      <c r="C27" s="10">
        <v>43956</v>
      </c>
      <c r="D27" s="10">
        <v>43978</v>
      </c>
      <c r="E27" s="10">
        <v>43956</v>
      </c>
      <c r="F27" s="10">
        <v>43956</v>
      </c>
      <c r="G27" s="10">
        <v>43979</v>
      </c>
      <c r="H27" s="10">
        <v>43956</v>
      </c>
      <c r="I27" s="10">
        <v>43956</v>
      </c>
      <c r="J27" s="10">
        <v>43979</v>
      </c>
      <c r="K27">
        <v>21575</v>
      </c>
      <c r="L27">
        <v>1586</v>
      </c>
      <c r="M27">
        <v>13642</v>
      </c>
      <c r="N27">
        <v>1027</v>
      </c>
      <c r="O27">
        <v>7933</v>
      </c>
      <c r="P27">
        <v>559</v>
      </c>
      <c r="S27" s="10">
        <v>43927</v>
      </c>
      <c r="T27" s="10">
        <v>43966</v>
      </c>
      <c r="U27" s="10">
        <v>43913</v>
      </c>
      <c r="W27" s="10">
        <v>43913</v>
      </c>
      <c r="Y27" s="10">
        <v>43913</v>
      </c>
    </row>
    <row r="28" spans="1:28" x14ac:dyDescent="0.2">
      <c r="A28" t="s">
        <v>283</v>
      </c>
      <c r="B28" s="10">
        <v>43939</v>
      </c>
      <c r="C28" s="10">
        <v>43939</v>
      </c>
      <c r="D28" s="10">
        <v>43939</v>
      </c>
      <c r="E28" s="10">
        <v>43939</v>
      </c>
      <c r="F28" s="10">
        <v>43939</v>
      </c>
      <c r="G28" s="10">
        <v>43939</v>
      </c>
      <c r="H28" s="10">
        <v>43939</v>
      </c>
      <c r="I28" s="10">
        <v>43939</v>
      </c>
      <c r="J28" s="10">
        <v>43939</v>
      </c>
      <c r="K28">
        <v>4145</v>
      </c>
      <c r="L28">
        <v>219</v>
      </c>
      <c r="M28">
        <v>2475</v>
      </c>
      <c r="N28">
        <v>134</v>
      </c>
      <c r="O28">
        <v>1670</v>
      </c>
      <c r="P28">
        <v>85</v>
      </c>
      <c r="S28" s="10">
        <v>43916</v>
      </c>
      <c r="T28" s="10">
        <v>43947</v>
      </c>
      <c r="U28" s="10">
        <v>43905</v>
      </c>
      <c r="W28" s="10">
        <v>43914</v>
      </c>
      <c r="Y28" s="10">
        <v>43910</v>
      </c>
      <c r="AA28" s="10">
        <v>43916</v>
      </c>
      <c r="AB28" s="10">
        <v>43952</v>
      </c>
    </row>
    <row r="29" spans="1:28" x14ac:dyDescent="0.2">
      <c r="A29" t="s">
        <v>284</v>
      </c>
      <c r="B29" s="10">
        <v>43984</v>
      </c>
      <c r="C29" s="10">
        <v>43963</v>
      </c>
      <c r="D29" s="10">
        <v>43993</v>
      </c>
      <c r="E29" s="10">
        <v>43985</v>
      </c>
      <c r="F29" s="10">
        <v>43962</v>
      </c>
      <c r="G29" s="10">
        <v>43994</v>
      </c>
      <c r="H29" s="10">
        <v>43985</v>
      </c>
      <c r="I29" s="10">
        <v>43962</v>
      </c>
      <c r="J29" s="10">
        <v>43994</v>
      </c>
      <c r="K29">
        <v>7413</v>
      </c>
      <c r="L29">
        <v>569</v>
      </c>
      <c r="M29">
        <v>4283</v>
      </c>
      <c r="N29">
        <v>336</v>
      </c>
      <c r="O29">
        <v>3130</v>
      </c>
      <c r="P29">
        <v>233</v>
      </c>
      <c r="U29" s="10">
        <v>43923</v>
      </c>
      <c r="W29" s="10">
        <v>43906</v>
      </c>
      <c r="Y29" s="10">
        <v>43909</v>
      </c>
    </row>
    <row r="30" spans="1:28" x14ac:dyDescent="0.2">
      <c r="A30" t="s">
        <v>285</v>
      </c>
      <c r="B30" s="10">
        <v>43929</v>
      </c>
      <c r="C30" s="10">
        <v>43929</v>
      </c>
      <c r="D30" s="10">
        <v>43984</v>
      </c>
      <c r="E30" s="10">
        <v>43929</v>
      </c>
      <c r="F30" s="10">
        <v>43929</v>
      </c>
      <c r="G30" s="10">
        <v>43990</v>
      </c>
      <c r="H30" s="10">
        <v>43929</v>
      </c>
      <c r="I30" s="10">
        <v>43929</v>
      </c>
      <c r="J30" s="10">
        <v>43989</v>
      </c>
      <c r="K30">
        <v>8006</v>
      </c>
      <c r="L30">
        <v>696</v>
      </c>
      <c r="M30">
        <v>5758</v>
      </c>
      <c r="N30">
        <v>513</v>
      </c>
      <c r="O30">
        <v>2248</v>
      </c>
      <c r="P30">
        <v>183</v>
      </c>
      <c r="S30" s="10">
        <v>43921</v>
      </c>
      <c r="T30" s="10">
        <v>43960</v>
      </c>
      <c r="U30" s="10">
        <v>43906</v>
      </c>
      <c r="W30" s="10">
        <v>43914</v>
      </c>
      <c r="Y30" s="10">
        <v>43908</v>
      </c>
      <c r="AA30" s="10">
        <v>43911</v>
      </c>
      <c r="AB30" s="10">
        <v>43952</v>
      </c>
    </row>
    <row r="31" spans="1:28" x14ac:dyDescent="0.2">
      <c r="A31" t="s">
        <v>286</v>
      </c>
      <c r="B31" s="10">
        <v>43958</v>
      </c>
      <c r="C31" s="10">
        <v>43957</v>
      </c>
      <c r="D31" s="10">
        <v>43986</v>
      </c>
      <c r="E31" s="10">
        <v>43957</v>
      </c>
      <c r="F31" s="10">
        <v>43957</v>
      </c>
      <c r="G31" s="10">
        <v>43986</v>
      </c>
      <c r="H31" s="10">
        <v>43957</v>
      </c>
      <c r="I31" s="10">
        <v>43957</v>
      </c>
      <c r="J31" s="10">
        <v>43986</v>
      </c>
      <c r="K31">
        <v>3052</v>
      </c>
      <c r="L31">
        <v>263</v>
      </c>
      <c r="M31">
        <v>2033</v>
      </c>
      <c r="N31">
        <v>179</v>
      </c>
      <c r="O31">
        <v>1019</v>
      </c>
      <c r="P31">
        <v>84</v>
      </c>
      <c r="S31" s="10">
        <v>43917</v>
      </c>
      <c r="U31" s="10">
        <v>43906</v>
      </c>
      <c r="W31" s="10">
        <v>43906</v>
      </c>
      <c r="Y31" s="10">
        <v>43906</v>
      </c>
      <c r="AA31" s="10">
        <v>43918</v>
      </c>
      <c r="AB31" s="10">
        <v>43962</v>
      </c>
    </row>
    <row r="32" spans="1:28" x14ac:dyDescent="0.2">
      <c r="A32" t="s">
        <v>287</v>
      </c>
      <c r="B32" s="10">
        <v>43937</v>
      </c>
      <c r="C32" s="10">
        <v>43935</v>
      </c>
      <c r="D32" s="10">
        <v>43949</v>
      </c>
      <c r="E32" s="10">
        <v>43948</v>
      </c>
      <c r="F32" s="10">
        <v>43936</v>
      </c>
      <c r="G32" s="10">
        <v>43949</v>
      </c>
      <c r="H32" s="10">
        <v>43948</v>
      </c>
      <c r="I32" s="10">
        <v>43936</v>
      </c>
      <c r="J32" s="10">
        <v>43949</v>
      </c>
      <c r="K32">
        <v>25996</v>
      </c>
      <c r="L32">
        <v>1643</v>
      </c>
      <c r="M32">
        <v>18181</v>
      </c>
      <c r="N32">
        <v>1177</v>
      </c>
      <c r="O32">
        <v>7815</v>
      </c>
      <c r="P32">
        <v>466</v>
      </c>
      <c r="S32" s="10">
        <v>43911</v>
      </c>
      <c r="U32" s="10">
        <v>43908</v>
      </c>
      <c r="W32" s="10">
        <v>43906</v>
      </c>
      <c r="Y32" s="10">
        <v>43906</v>
      </c>
      <c r="AA32" s="10">
        <v>43911</v>
      </c>
      <c r="AB32" s="10">
        <v>43953</v>
      </c>
    </row>
    <row r="33" spans="1:28" x14ac:dyDescent="0.2">
      <c r="A33" t="s">
        <v>288</v>
      </c>
      <c r="B33" s="10">
        <v>43974</v>
      </c>
      <c r="C33" s="10">
        <v>43961</v>
      </c>
      <c r="D33" s="10">
        <v>43978</v>
      </c>
      <c r="E33" s="10">
        <v>43973</v>
      </c>
      <c r="F33" s="10">
        <v>43961</v>
      </c>
      <c r="G33" s="10">
        <v>43984</v>
      </c>
      <c r="H33" s="10">
        <v>43973</v>
      </c>
      <c r="I33" s="10">
        <v>43961</v>
      </c>
      <c r="J33" s="10">
        <v>43982</v>
      </c>
      <c r="K33">
        <v>4756</v>
      </c>
      <c r="L33">
        <v>331</v>
      </c>
      <c r="M33">
        <v>3003</v>
      </c>
      <c r="N33">
        <v>214</v>
      </c>
      <c r="O33">
        <v>1753</v>
      </c>
      <c r="P33">
        <v>117</v>
      </c>
      <c r="U33" s="10">
        <v>43903</v>
      </c>
      <c r="W33" s="10">
        <v>43902</v>
      </c>
      <c r="Y33" s="10">
        <v>43906</v>
      </c>
      <c r="AA33" s="10">
        <v>43914</v>
      </c>
      <c r="AB33" s="10">
        <v>43966</v>
      </c>
    </row>
    <row r="34" spans="1:28" x14ac:dyDescent="0.2">
      <c r="A34" t="s">
        <v>289</v>
      </c>
      <c r="B34" s="10">
        <v>43930</v>
      </c>
      <c r="C34" s="10">
        <v>43929</v>
      </c>
      <c r="D34" s="10">
        <v>43930</v>
      </c>
      <c r="E34" s="10">
        <v>43930</v>
      </c>
      <c r="F34" s="10">
        <v>43929</v>
      </c>
      <c r="G34" s="10">
        <v>43930</v>
      </c>
      <c r="H34" s="10">
        <v>43929</v>
      </c>
      <c r="I34" s="10">
        <v>43929</v>
      </c>
      <c r="J34" s="10">
        <v>43929</v>
      </c>
      <c r="K34">
        <v>62232</v>
      </c>
      <c r="L34">
        <v>3787</v>
      </c>
      <c r="M34">
        <v>49221</v>
      </c>
      <c r="N34">
        <v>3069</v>
      </c>
      <c r="O34">
        <v>13011</v>
      </c>
      <c r="P34">
        <v>718</v>
      </c>
      <c r="S34" s="10">
        <v>43912</v>
      </c>
      <c r="U34" s="10">
        <v>43908</v>
      </c>
      <c r="W34" s="10">
        <v>43902</v>
      </c>
      <c r="Y34" s="10">
        <v>43906</v>
      </c>
      <c r="AA34" s="10">
        <v>43912</v>
      </c>
    </row>
    <row r="35" spans="1:28" x14ac:dyDescent="0.2">
      <c r="A35" t="s">
        <v>290</v>
      </c>
      <c r="B35" s="10">
        <v>43973</v>
      </c>
      <c r="C35" s="10">
        <v>43957</v>
      </c>
      <c r="D35" s="10">
        <v>43984</v>
      </c>
      <c r="E35" s="10">
        <v>43981</v>
      </c>
      <c r="F35" s="10">
        <v>43947</v>
      </c>
      <c r="G35" s="10">
        <v>43984</v>
      </c>
      <c r="H35" s="10">
        <v>43980</v>
      </c>
      <c r="I35" s="10">
        <v>43947</v>
      </c>
      <c r="J35" s="10">
        <v>43983</v>
      </c>
      <c r="K35">
        <v>24713</v>
      </c>
      <c r="L35">
        <v>2096</v>
      </c>
      <c r="M35">
        <v>17587</v>
      </c>
      <c r="N35">
        <v>1528</v>
      </c>
      <c r="O35">
        <v>7126</v>
      </c>
      <c r="P35">
        <v>568</v>
      </c>
      <c r="S35" s="10">
        <v>43920</v>
      </c>
      <c r="T35" s="10">
        <v>43959</v>
      </c>
      <c r="U35" s="10">
        <v>43904</v>
      </c>
      <c r="W35" s="10">
        <v>43904</v>
      </c>
      <c r="Y35" s="10">
        <v>43907</v>
      </c>
      <c r="AA35" s="10">
        <v>43920</v>
      </c>
      <c r="AB35" s="10">
        <v>43959</v>
      </c>
    </row>
    <row r="36" spans="1:28" x14ac:dyDescent="0.2">
      <c r="A36" t="s">
        <v>291</v>
      </c>
      <c r="B36" s="10">
        <v>43985</v>
      </c>
      <c r="C36" s="10">
        <v>43954</v>
      </c>
      <c r="D36" s="10">
        <v>43994</v>
      </c>
      <c r="E36" s="10">
        <v>43986</v>
      </c>
      <c r="F36" s="10">
        <v>43955</v>
      </c>
      <c r="G36" s="10">
        <v>43995</v>
      </c>
      <c r="H36" s="10">
        <v>43986</v>
      </c>
      <c r="I36" s="10">
        <v>43955</v>
      </c>
      <c r="J36" s="10">
        <v>43995</v>
      </c>
      <c r="K36">
        <v>3779</v>
      </c>
      <c r="L36">
        <v>219</v>
      </c>
      <c r="M36">
        <v>2234</v>
      </c>
      <c r="N36">
        <v>132</v>
      </c>
      <c r="O36">
        <v>1545</v>
      </c>
      <c r="P36">
        <v>87</v>
      </c>
      <c r="U36" s="10">
        <v>43906</v>
      </c>
      <c r="Y36" s="10">
        <v>43910</v>
      </c>
    </row>
    <row r="37" spans="1:28" x14ac:dyDescent="0.2">
      <c r="A37" t="s">
        <v>292</v>
      </c>
      <c r="B37" s="10">
        <v>43971</v>
      </c>
      <c r="C37" s="10">
        <v>43947</v>
      </c>
      <c r="D37" s="10">
        <v>43983</v>
      </c>
      <c r="E37" s="10">
        <v>43972</v>
      </c>
      <c r="F37" s="10">
        <v>43948</v>
      </c>
      <c r="G37" s="10">
        <v>43983</v>
      </c>
      <c r="H37" s="10">
        <v>43972</v>
      </c>
      <c r="I37" s="10">
        <v>43948</v>
      </c>
      <c r="J37" s="10">
        <v>43983</v>
      </c>
      <c r="K37">
        <v>37351</v>
      </c>
      <c r="L37">
        <v>3371</v>
      </c>
      <c r="M37">
        <v>23060</v>
      </c>
      <c r="N37">
        <v>2132</v>
      </c>
      <c r="O37">
        <v>14291</v>
      </c>
      <c r="P37">
        <v>1239</v>
      </c>
      <c r="S37" s="10">
        <v>43913</v>
      </c>
      <c r="U37" s="10">
        <v>43906</v>
      </c>
      <c r="W37" s="10">
        <v>43902</v>
      </c>
      <c r="Y37" s="10">
        <v>43905</v>
      </c>
      <c r="AA37" s="10">
        <v>43913</v>
      </c>
      <c r="AB37" s="10">
        <v>43955</v>
      </c>
    </row>
    <row r="38" spans="1:28" x14ac:dyDescent="0.2">
      <c r="A38" t="s">
        <v>293</v>
      </c>
      <c r="B38" s="10">
        <v>43941</v>
      </c>
      <c r="C38" s="10">
        <v>43940</v>
      </c>
      <c r="D38" s="10">
        <v>43942</v>
      </c>
      <c r="E38" s="10">
        <v>43941</v>
      </c>
      <c r="F38" s="10">
        <v>43941</v>
      </c>
      <c r="G38" s="10">
        <v>43941</v>
      </c>
      <c r="H38" s="10">
        <v>43941</v>
      </c>
      <c r="I38" s="10">
        <v>43941</v>
      </c>
      <c r="J38" s="10">
        <v>43941</v>
      </c>
      <c r="K38">
        <v>13153</v>
      </c>
      <c r="L38">
        <v>1166</v>
      </c>
      <c r="M38">
        <v>7695</v>
      </c>
      <c r="N38">
        <v>699</v>
      </c>
      <c r="O38">
        <v>5458</v>
      </c>
      <c r="P38">
        <v>467</v>
      </c>
      <c r="U38" s="10">
        <v>43907</v>
      </c>
      <c r="W38" s="10">
        <v>43914</v>
      </c>
      <c r="Y38" s="10">
        <v>43922</v>
      </c>
      <c r="AA38" s="10">
        <v>43922</v>
      </c>
      <c r="AB38" s="10">
        <v>43945</v>
      </c>
    </row>
    <row r="39" spans="1:28" x14ac:dyDescent="0.2">
      <c r="A39" t="s">
        <v>294</v>
      </c>
      <c r="B39" s="10">
        <v>43929</v>
      </c>
      <c r="C39" s="10">
        <v>43928</v>
      </c>
      <c r="D39" s="10">
        <v>43931</v>
      </c>
      <c r="E39" s="10">
        <v>43929</v>
      </c>
      <c r="F39" s="10">
        <v>43929</v>
      </c>
      <c r="G39" s="10">
        <v>43930</v>
      </c>
      <c r="H39" s="10">
        <v>43929</v>
      </c>
      <c r="I39" s="10">
        <v>43929</v>
      </c>
      <c r="J39" s="10">
        <v>43930</v>
      </c>
      <c r="K39">
        <v>7900</v>
      </c>
      <c r="L39">
        <v>655</v>
      </c>
      <c r="M39">
        <v>5242</v>
      </c>
      <c r="N39">
        <v>445</v>
      </c>
      <c r="O39">
        <v>2658</v>
      </c>
      <c r="P39">
        <v>210</v>
      </c>
      <c r="S39" s="10">
        <v>43913</v>
      </c>
      <c r="U39" s="10">
        <v>43906</v>
      </c>
      <c r="W39" s="10">
        <v>43902</v>
      </c>
      <c r="Y39" s="10">
        <v>43907</v>
      </c>
    </row>
    <row r="40" spans="1:28" x14ac:dyDescent="0.2">
      <c r="A40" t="s">
        <v>295</v>
      </c>
      <c r="B40" s="10">
        <v>43954</v>
      </c>
      <c r="C40" s="10">
        <v>43953</v>
      </c>
      <c r="D40" s="10">
        <v>43977</v>
      </c>
      <c r="E40" s="10">
        <v>43955</v>
      </c>
      <c r="F40" s="10">
        <v>43955</v>
      </c>
      <c r="G40" s="10">
        <v>43980</v>
      </c>
      <c r="H40" s="10">
        <v>43955</v>
      </c>
      <c r="I40" s="10">
        <v>43954</v>
      </c>
      <c r="J40" s="10">
        <v>43979</v>
      </c>
      <c r="K40">
        <v>42658</v>
      </c>
      <c r="L40">
        <v>3250</v>
      </c>
      <c r="M40">
        <v>28263</v>
      </c>
      <c r="N40">
        <v>2206</v>
      </c>
      <c r="O40">
        <v>14395</v>
      </c>
      <c r="P40">
        <v>1044</v>
      </c>
      <c r="S40" s="10">
        <v>43922</v>
      </c>
      <c r="U40" s="10">
        <v>43907</v>
      </c>
      <c r="W40" s="10">
        <v>43922</v>
      </c>
      <c r="Y40" s="10">
        <v>43908</v>
      </c>
      <c r="AA40" s="10">
        <v>43913</v>
      </c>
      <c r="AB40" s="10">
        <v>43959</v>
      </c>
    </row>
    <row r="41" spans="1:28" x14ac:dyDescent="0.2">
      <c r="A41" t="s">
        <v>296</v>
      </c>
      <c r="B41" s="10">
        <v>43953</v>
      </c>
      <c r="C41" s="10">
        <v>43952</v>
      </c>
      <c r="D41" s="10">
        <v>43984</v>
      </c>
      <c r="E41" s="10">
        <v>43953</v>
      </c>
      <c r="F41" s="10">
        <v>43953</v>
      </c>
      <c r="G41" s="10">
        <v>43985</v>
      </c>
      <c r="H41" s="10">
        <v>43953</v>
      </c>
      <c r="I41" s="10">
        <v>43953</v>
      </c>
      <c r="J41" s="10">
        <v>43985</v>
      </c>
      <c r="K41">
        <v>2757</v>
      </c>
      <c r="L41">
        <v>153</v>
      </c>
      <c r="M41">
        <v>1962</v>
      </c>
      <c r="N41">
        <v>111</v>
      </c>
      <c r="O41">
        <v>795</v>
      </c>
      <c r="P41">
        <v>42</v>
      </c>
      <c r="S41" s="10">
        <v>43918</v>
      </c>
      <c r="T41" s="10">
        <v>43960</v>
      </c>
      <c r="U41" s="10">
        <v>43906</v>
      </c>
      <c r="W41" s="10">
        <v>43907</v>
      </c>
      <c r="Y41" s="10">
        <v>43907</v>
      </c>
    </row>
    <row r="42" spans="1:28" x14ac:dyDescent="0.2">
      <c r="A42" t="s">
        <v>297</v>
      </c>
      <c r="B42" s="10">
        <v>43949</v>
      </c>
      <c r="C42" s="10">
        <v>43948</v>
      </c>
      <c r="D42" s="10">
        <v>43949</v>
      </c>
      <c r="E42" s="10">
        <v>43949</v>
      </c>
      <c r="F42" s="10">
        <v>43949</v>
      </c>
      <c r="G42" s="10">
        <v>43949</v>
      </c>
      <c r="H42" s="10">
        <v>43949</v>
      </c>
      <c r="I42" s="10">
        <v>43949</v>
      </c>
      <c r="J42" s="10">
        <v>43949</v>
      </c>
      <c r="K42">
        <v>13707</v>
      </c>
      <c r="L42">
        <v>1244</v>
      </c>
      <c r="M42">
        <v>9027</v>
      </c>
      <c r="N42">
        <v>839</v>
      </c>
      <c r="O42">
        <v>4680</v>
      </c>
      <c r="P42">
        <v>405</v>
      </c>
      <c r="S42" s="10">
        <v>43928</v>
      </c>
      <c r="T42" s="10">
        <v>43955</v>
      </c>
      <c r="U42" s="10">
        <v>43906</v>
      </c>
      <c r="W42" s="10">
        <v>43908</v>
      </c>
      <c r="Y42" s="10">
        <v>43908</v>
      </c>
    </row>
    <row r="43" spans="1:28" x14ac:dyDescent="0.2">
      <c r="A43" t="s">
        <v>298</v>
      </c>
      <c r="B43" s="10">
        <v>43957</v>
      </c>
      <c r="C43" s="10">
        <v>43952</v>
      </c>
      <c r="D43" s="10">
        <v>43988</v>
      </c>
      <c r="E43" s="10">
        <v>43957</v>
      </c>
      <c r="F43" s="10">
        <v>43957</v>
      </c>
      <c r="G43" s="10">
        <v>43988</v>
      </c>
      <c r="H43" s="10">
        <v>43957</v>
      </c>
      <c r="I43" s="10">
        <v>43957</v>
      </c>
      <c r="J43" s="10">
        <v>43989</v>
      </c>
      <c r="K43">
        <v>4733</v>
      </c>
      <c r="L43">
        <v>202</v>
      </c>
      <c r="M43">
        <v>2927</v>
      </c>
      <c r="N43">
        <v>128</v>
      </c>
      <c r="O43">
        <v>1806</v>
      </c>
      <c r="P43">
        <v>74</v>
      </c>
      <c r="U43" s="10">
        <v>43906</v>
      </c>
      <c r="W43" s="10">
        <v>43927</v>
      </c>
      <c r="X43" s="10">
        <v>43949</v>
      </c>
    </row>
    <row r="44" spans="1:28" x14ac:dyDescent="0.2">
      <c r="A44" t="s">
        <v>299</v>
      </c>
      <c r="B44" s="10">
        <v>43926</v>
      </c>
      <c r="C44" s="10">
        <v>43925</v>
      </c>
      <c r="D44" s="10">
        <v>43982</v>
      </c>
      <c r="E44" s="10">
        <v>43927</v>
      </c>
      <c r="F44" s="10">
        <v>43926</v>
      </c>
      <c r="G44" s="10">
        <v>43983</v>
      </c>
      <c r="H44" s="10">
        <v>43926</v>
      </c>
      <c r="I44" s="10">
        <v>43926</v>
      </c>
      <c r="J44" s="10">
        <v>43982</v>
      </c>
      <c r="K44">
        <v>21784</v>
      </c>
      <c r="L44">
        <v>1834</v>
      </c>
      <c r="M44">
        <v>13972</v>
      </c>
      <c r="N44">
        <v>1205</v>
      </c>
      <c r="O44">
        <v>7812</v>
      </c>
      <c r="P44">
        <v>629</v>
      </c>
      <c r="S44" s="10">
        <v>43923</v>
      </c>
      <c r="U44" s="10">
        <v>43910</v>
      </c>
      <c r="W44" s="10">
        <v>43913</v>
      </c>
      <c r="Y44" s="10">
        <v>43913</v>
      </c>
      <c r="AA44" s="10">
        <v>43922</v>
      </c>
    </row>
    <row r="45" spans="1:28" x14ac:dyDescent="0.2">
      <c r="A45" t="s">
        <v>300</v>
      </c>
      <c r="B45" s="10">
        <v>43965</v>
      </c>
      <c r="C45" s="10">
        <v>43961</v>
      </c>
      <c r="D45" s="10">
        <v>44000</v>
      </c>
      <c r="E45" s="10">
        <v>43965</v>
      </c>
      <c r="F45" s="10">
        <v>43962</v>
      </c>
      <c r="G45" s="10">
        <v>43998</v>
      </c>
      <c r="H45" s="10">
        <v>43965</v>
      </c>
      <c r="I45" s="10">
        <v>43962</v>
      </c>
      <c r="J45" s="10">
        <v>43997</v>
      </c>
      <c r="K45">
        <v>77428</v>
      </c>
      <c r="L45">
        <v>6378</v>
      </c>
      <c r="M45">
        <v>48794</v>
      </c>
      <c r="N45">
        <v>4118</v>
      </c>
      <c r="O45">
        <v>28634</v>
      </c>
      <c r="P45">
        <v>2260</v>
      </c>
      <c r="S45" s="10">
        <v>43923</v>
      </c>
      <c r="T45" s="10">
        <v>43952</v>
      </c>
      <c r="U45" s="10">
        <v>43909</v>
      </c>
      <c r="W45" s="10">
        <v>43911</v>
      </c>
      <c r="Y45" s="10">
        <v>43911</v>
      </c>
    </row>
    <row r="46" spans="1:28" x14ac:dyDescent="0.2">
      <c r="A46" t="s">
        <v>301</v>
      </c>
      <c r="B46" s="10">
        <v>43956</v>
      </c>
      <c r="C46" s="10">
        <v>43955</v>
      </c>
      <c r="D46" s="10">
        <v>43995</v>
      </c>
      <c r="E46" s="10">
        <v>43956</v>
      </c>
      <c r="F46" s="10">
        <v>43954</v>
      </c>
      <c r="G46" s="10">
        <v>43996</v>
      </c>
      <c r="H46" s="10">
        <v>43956</v>
      </c>
      <c r="I46" s="10">
        <v>43954</v>
      </c>
      <c r="J46" s="10">
        <v>43996</v>
      </c>
      <c r="K46">
        <v>6726</v>
      </c>
      <c r="L46">
        <v>428</v>
      </c>
      <c r="M46">
        <v>3955</v>
      </c>
      <c r="N46">
        <v>257</v>
      </c>
      <c r="O46">
        <v>2771</v>
      </c>
      <c r="P46">
        <v>171</v>
      </c>
      <c r="U46" s="10">
        <v>43906</v>
      </c>
      <c r="W46" s="10">
        <v>43909</v>
      </c>
      <c r="Y46" s="10">
        <v>43909</v>
      </c>
    </row>
    <row r="47" spans="1:28" x14ac:dyDescent="0.2">
      <c r="A47" t="s">
        <v>302</v>
      </c>
      <c r="B47" s="10">
        <v>43934</v>
      </c>
      <c r="C47" s="10">
        <v>43934</v>
      </c>
      <c r="D47" s="10">
        <v>43937</v>
      </c>
      <c r="E47" s="10">
        <v>43934</v>
      </c>
      <c r="F47" s="10">
        <v>43934</v>
      </c>
      <c r="G47" s="10">
        <v>43936</v>
      </c>
      <c r="H47" s="10">
        <v>43934</v>
      </c>
      <c r="I47" s="10">
        <v>43934</v>
      </c>
      <c r="J47" s="10">
        <v>43936</v>
      </c>
      <c r="K47">
        <v>1525</v>
      </c>
      <c r="L47">
        <v>102</v>
      </c>
      <c r="M47">
        <v>992</v>
      </c>
      <c r="N47">
        <v>68</v>
      </c>
      <c r="O47">
        <v>533</v>
      </c>
      <c r="P47">
        <v>34</v>
      </c>
      <c r="S47" s="10">
        <v>43914</v>
      </c>
      <c r="T47" s="10">
        <v>43966</v>
      </c>
      <c r="U47" s="10">
        <v>43908</v>
      </c>
      <c r="W47" s="10">
        <v>43903</v>
      </c>
      <c r="Y47" s="10">
        <v>43907</v>
      </c>
      <c r="AA47" s="10">
        <v>43915</v>
      </c>
      <c r="AB47" s="10">
        <v>43955</v>
      </c>
    </row>
    <row r="48" spans="1:28" x14ac:dyDescent="0.2">
      <c r="A48" t="s">
        <v>303</v>
      </c>
      <c r="B48" s="10">
        <v>43953</v>
      </c>
      <c r="C48" s="10">
        <v>43950</v>
      </c>
      <c r="D48" s="10">
        <v>43982</v>
      </c>
      <c r="E48" s="10">
        <v>43953</v>
      </c>
      <c r="F48" s="10">
        <v>43951</v>
      </c>
      <c r="G48" s="10">
        <v>43983</v>
      </c>
      <c r="H48" s="10">
        <v>43952</v>
      </c>
      <c r="I48" s="10">
        <v>43950</v>
      </c>
      <c r="J48" s="10">
        <v>43983</v>
      </c>
      <c r="K48">
        <v>23270</v>
      </c>
      <c r="L48">
        <v>1241</v>
      </c>
      <c r="M48">
        <v>16689</v>
      </c>
      <c r="N48">
        <v>912</v>
      </c>
      <c r="O48">
        <v>6581</v>
      </c>
      <c r="P48">
        <v>329</v>
      </c>
      <c r="S48" s="10">
        <v>43920</v>
      </c>
      <c r="U48" s="10">
        <v>43906</v>
      </c>
      <c r="W48" s="10">
        <v>43905</v>
      </c>
      <c r="Y48" s="10">
        <v>43907</v>
      </c>
      <c r="AA48" s="10">
        <v>43914</v>
      </c>
      <c r="AB48" s="10">
        <v>43966</v>
      </c>
    </row>
    <row r="49" spans="1:28" x14ac:dyDescent="0.2">
      <c r="A49" t="s">
        <v>304</v>
      </c>
      <c r="B49" s="10">
        <v>43926</v>
      </c>
      <c r="C49" s="10">
        <v>43925</v>
      </c>
      <c r="D49" s="10">
        <v>43926</v>
      </c>
      <c r="E49" s="10">
        <v>43926</v>
      </c>
      <c r="F49" s="10">
        <v>43926</v>
      </c>
      <c r="G49" s="10">
        <v>43926</v>
      </c>
      <c r="H49" s="10">
        <v>43926</v>
      </c>
      <c r="I49" s="10">
        <v>43925</v>
      </c>
      <c r="J49" s="10">
        <v>43926</v>
      </c>
      <c r="K49">
        <v>15235</v>
      </c>
      <c r="L49">
        <v>1116</v>
      </c>
      <c r="M49">
        <v>10328</v>
      </c>
      <c r="N49">
        <v>775</v>
      </c>
      <c r="O49">
        <v>4907</v>
      </c>
      <c r="P49">
        <v>341</v>
      </c>
      <c r="S49" s="10">
        <v>43913</v>
      </c>
      <c r="U49" s="10">
        <v>43903</v>
      </c>
      <c r="W49" s="10">
        <v>43901</v>
      </c>
      <c r="Y49" s="10">
        <v>43906</v>
      </c>
      <c r="AA49" s="10">
        <v>43915</v>
      </c>
    </row>
    <row r="50" spans="1:28" x14ac:dyDescent="0.2">
      <c r="A50" t="s">
        <v>305</v>
      </c>
      <c r="B50" s="10">
        <v>43940</v>
      </c>
      <c r="C50" s="10">
        <v>43938</v>
      </c>
      <c r="D50" s="10">
        <v>43982</v>
      </c>
      <c r="E50" s="10">
        <v>43940</v>
      </c>
      <c r="F50" s="10">
        <v>43940</v>
      </c>
      <c r="G50" s="10">
        <v>43984</v>
      </c>
      <c r="H50" s="10">
        <v>43940</v>
      </c>
      <c r="I50" s="10">
        <v>43940</v>
      </c>
      <c r="J50" s="10">
        <v>43983</v>
      </c>
      <c r="K50">
        <v>8403</v>
      </c>
      <c r="L50">
        <v>568</v>
      </c>
      <c r="M50">
        <v>5371</v>
      </c>
      <c r="N50">
        <v>372</v>
      </c>
      <c r="O50">
        <v>3032</v>
      </c>
      <c r="P50">
        <v>196</v>
      </c>
      <c r="S50" s="10">
        <v>43915</v>
      </c>
      <c r="T50" s="10">
        <v>43955</v>
      </c>
      <c r="U50" s="10">
        <v>43904</v>
      </c>
      <c r="W50" s="10">
        <v>43914</v>
      </c>
      <c r="Y50" s="10">
        <v>43908</v>
      </c>
      <c r="AA50" s="10">
        <v>43914</v>
      </c>
      <c r="AB50" s="10">
        <v>43955</v>
      </c>
    </row>
    <row r="51" spans="1:28" x14ac:dyDescent="0.2">
      <c r="A51" t="s">
        <v>306</v>
      </c>
      <c r="B51" s="10">
        <v>43932</v>
      </c>
      <c r="C51" s="10">
        <v>43931</v>
      </c>
      <c r="D51" s="10">
        <v>43978</v>
      </c>
      <c r="E51" s="10">
        <v>43933</v>
      </c>
      <c r="F51" s="10">
        <v>43932</v>
      </c>
      <c r="G51" s="10">
        <v>43981</v>
      </c>
      <c r="H51" s="10">
        <v>43933</v>
      </c>
      <c r="I51" s="10">
        <v>43932</v>
      </c>
      <c r="J51" s="10">
        <v>43981</v>
      </c>
      <c r="K51">
        <v>14232</v>
      </c>
      <c r="L51">
        <v>476</v>
      </c>
      <c r="M51">
        <v>8867</v>
      </c>
      <c r="N51">
        <v>303</v>
      </c>
      <c r="O51">
        <v>5365</v>
      </c>
      <c r="P51">
        <v>173</v>
      </c>
      <c r="S51" s="10">
        <v>43915</v>
      </c>
      <c r="T51" s="10">
        <v>43964</v>
      </c>
      <c r="U51" s="10">
        <v>43908</v>
      </c>
      <c r="W51" s="10">
        <v>43907</v>
      </c>
      <c r="Y51" s="10">
        <v>43907</v>
      </c>
      <c r="AA51" s="10">
        <v>43915</v>
      </c>
      <c r="AB51" s="10">
        <v>43962</v>
      </c>
    </row>
    <row r="52" spans="1:28" x14ac:dyDescent="0.2">
      <c r="A52" t="s">
        <v>307</v>
      </c>
      <c r="B52" s="10">
        <v>43940</v>
      </c>
      <c r="C52" s="10">
        <v>43940</v>
      </c>
      <c r="D52" s="10">
        <v>43989</v>
      </c>
      <c r="E52" s="10">
        <v>43942</v>
      </c>
      <c r="F52" s="10">
        <v>43942</v>
      </c>
      <c r="G52" s="10">
        <v>43989</v>
      </c>
      <c r="H52" s="10">
        <v>43942</v>
      </c>
      <c r="I52" s="10">
        <v>43942</v>
      </c>
      <c r="J52" s="10">
        <v>43990</v>
      </c>
      <c r="K52">
        <v>2453</v>
      </c>
      <c r="L52">
        <v>105</v>
      </c>
      <c r="M52">
        <v>1384</v>
      </c>
      <c r="N52">
        <v>60</v>
      </c>
      <c r="O52">
        <v>1069</v>
      </c>
      <c r="P52">
        <v>45</v>
      </c>
      <c r="U52" s="10">
        <v>43909</v>
      </c>
      <c r="W52" s="10">
        <v>43910</v>
      </c>
      <c r="Y52" s="10">
        <v>43909</v>
      </c>
    </row>
    <row r="54" spans="1:28" x14ac:dyDescent="0.2">
      <c r="S54" s="10"/>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8A5E1-51D6-224D-84CE-D3EE97FA6270}">
  <dimension ref="A1:F27"/>
  <sheetViews>
    <sheetView topLeftCell="B1" workbookViewId="0">
      <selection activeCell="D24" sqref="D24"/>
    </sheetView>
  </sheetViews>
  <sheetFormatPr baseColWidth="10" defaultRowHeight="16" x14ac:dyDescent="0.2"/>
  <cols>
    <col min="1" max="1" width="25.1640625" bestFit="1" customWidth="1"/>
    <col min="2" max="3" width="43" bestFit="1" customWidth="1"/>
    <col min="4" max="4" width="77.83203125" bestFit="1" customWidth="1"/>
  </cols>
  <sheetData>
    <row r="1" spans="1:6" x14ac:dyDescent="0.2">
      <c r="A1" t="s">
        <v>0</v>
      </c>
      <c r="B1" t="s">
        <v>19</v>
      </c>
      <c r="C1" t="s">
        <v>20</v>
      </c>
      <c r="D1" t="s">
        <v>24</v>
      </c>
    </row>
    <row r="2" spans="1:6" x14ac:dyDescent="0.2">
      <c r="A2" t="s">
        <v>1</v>
      </c>
      <c r="B2" s="1">
        <v>568817</v>
      </c>
      <c r="C2" s="1">
        <f>B2*1.27</f>
        <v>722397.59</v>
      </c>
      <c r="D2" s="4">
        <f>C2*(1.0139)^13</f>
        <v>864396.27794981166</v>
      </c>
      <c r="E2" s="1"/>
      <c r="F2" s="1"/>
    </row>
    <row r="3" spans="1:6" x14ac:dyDescent="0.2">
      <c r="A3" t="s">
        <v>2</v>
      </c>
      <c r="B3" s="1">
        <v>692331</v>
      </c>
      <c r="C3" s="1">
        <f t="shared" ref="C3:C18" si="0">B3*1.27</f>
        <v>879260.37</v>
      </c>
      <c r="D3" s="4">
        <f t="shared" ref="D3:D18" si="1">C3*(1.0139)^13</f>
        <v>1052092.9218171593</v>
      </c>
      <c r="E3" s="1"/>
      <c r="F3" s="1"/>
    </row>
    <row r="4" spans="1:6" x14ac:dyDescent="0.2">
      <c r="A4" t="s">
        <v>3</v>
      </c>
      <c r="B4" s="1">
        <v>841290</v>
      </c>
      <c r="C4" s="1">
        <f t="shared" si="0"/>
        <v>1068438.3</v>
      </c>
      <c r="D4" s="4">
        <f t="shared" si="1"/>
        <v>1278456.7702378745</v>
      </c>
      <c r="E4" s="1"/>
      <c r="F4" s="1"/>
    </row>
    <row r="5" spans="1:6" x14ac:dyDescent="0.2">
      <c r="A5" t="s">
        <v>4</v>
      </c>
      <c r="B5" s="1">
        <v>999322</v>
      </c>
      <c r="C5" s="1">
        <f t="shared" si="0"/>
        <v>1269138.94</v>
      </c>
      <c r="D5" s="4">
        <f t="shared" si="1"/>
        <v>1518608.2998105923</v>
      </c>
      <c r="E5" s="1"/>
      <c r="F5" s="1"/>
    </row>
    <row r="6" spans="1:6" x14ac:dyDescent="0.2">
      <c r="A6" t="s">
        <v>5</v>
      </c>
      <c r="B6" s="1">
        <v>1119137</v>
      </c>
      <c r="C6" s="1">
        <f t="shared" si="0"/>
        <v>1421303.99</v>
      </c>
      <c r="D6" s="4">
        <f t="shared" si="1"/>
        <v>1700683.8004418265</v>
      </c>
      <c r="E6" s="1"/>
      <c r="F6" s="1"/>
    </row>
    <row r="7" spans="1:6" x14ac:dyDescent="0.2">
      <c r="A7" t="s">
        <v>6</v>
      </c>
      <c r="B7" s="1">
        <v>1164022</v>
      </c>
      <c r="C7" s="1">
        <f t="shared" si="0"/>
        <v>1478307.94</v>
      </c>
      <c r="D7" s="4">
        <f t="shared" si="1"/>
        <v>1768892.7796667393</v>
      </c>
      <c r="E7" s="1"/>
      <c r="F7" s="1"/>
    </row>
    <row r="8" spans="1:6" x14ac:dyDescent="0.2">
      <c r="A8" t="s">
        <v>7</v>
      </c>
      <c r="B8" s="1">
        <v>1130428</v>
      </c>
      <c r="C8" s="1">
        <f t="shared" si="0"/>
        <v>1435643.56</v>
      </c>
      <c r="D8" s="4">
        <f t="shared" si="1"/>
        <v>1717842.0400414364</v>
      </c>
      <c r="E8" s="1"/>
      <c r="F8" s="1"/>
    </row>
    <row r="9" spans="1:6" x14ac:dyDescent="0.2">
      <c r="A9" t="s">
        <v>8</v>
      </c>
      <c r="B9" s="1">
        <v>1051137</v>
      </c>
      <c r="C9" s="1">
        <f t="shared" si="0"/>
        <v>1334943.99</v>
      </c>
      <c r="D9" s="4">
        <f t="shared" si="1"/>
        <v>1597348.3746360098</v>
      </c>
      <c r="E9" s="1"/>
      <c r="F9" s="1"/>
    </row>
    <row r="10" spans="1:6" x14ac:dyDescent="0.2">
      <c r="A10" t="s">
        <v>9</v>
      </c>
      <c r="B10" s="1">
        <v>937939</v>
      </c>
      <c r="C10" s="1">
        <f t="shared" si="0"/>
        <v>1191182.53</v>
      </c>
      <c r="D10" s="4">
        <f t="shared" si="1"/>
        <v>1425328.3227188506</v>
      </c>
      <c r="E10" s="1"/>
      <c r="F10" s="1"/>
    </row>
    <row r="11" spans="1:6" x14ac:dyDescent="0.2">
      <c r="A11" t="s">
        <v>10</v>
      </c>
      <c r="B11" s="1">
        <v>802484</v>
      </c>
      <c r="C11" s="1">
        <f t="shared" si="0"/>
        <v>1019154.68</v>
      </c>
      <c r="D11" s="4">
        <f t="shared" si="1"/>
        <v>1219485.6741522786</v>
      </c>
      <c r="E11" s="1"/>
      <c r="F11" s="1"/>
    </row>
    <row r="12" spans="1:6" x14ac:dyDescent="0.2">
      <c r="A12" t="s">
        <v>11</v>
      </c>
      <c r="B12" s="1">
        <v>648498</v>
      </c>
      <c r="C12" s="1">
        <f t="shared" si="0"/>
        <v>823592.46</v>
      </c>
      <c r="D12" s="4">
        <f t="shared" si="1"/>
        <v>985482.60241500684</v>
      </c>
      <c r="E12" s="1"/>
      <c r="F12" s="1"/>
    </row>
    <row r="13" spans="1:6" x14ac:dyDescent="0.2">
      <c r="A13" t="s">
        <v>12</v>
      </c>
      <c r="B13" s="1">
        <v>486469</v>
      </c>
      <c r="C13" s="1">
        <f t="shared" si="0"/>
        <v>617815.63</v>
      </c>
      <c r="D13" s="4">
        <f t="shared" si="1"/>
        <v>739257.07729896775</v>
      </c>
      <c r="E13" s="1"/>
      <c r="F13" s="1"/>
    </row>
    <row r="14" spans="1:6" x14ac:dyDescent="0.2">
      <c r="A14" t="s">
        <v>13</v>
      </c>
      <c r="B14" s="1">
        <v>338632</v>
      </c>
      <c r="C14" s="1">
        <f t="shared" si="0"/>
        <v>430062.64</v>
      </c>
      <c r="D14" s="4">
        <f t="shared" si="1"/>
        <v>514598.26340404846</v>
      </c>
      <c r="E14" s="1"/>
      <c r="F14" s="1"/>
    </row>
    <row r="15" spans="1:6" x14ac:dyDescent="0.2">
      <c r="A15" t="s">
        <v>14</v>
      </c>
      <c r="B15" s="1">
        <v>230954</v>
      </c>
      <c r="C15" s="1">
        <f t="shared" si="0"/>
        <v>293311.58</v>
      </c>
      <c r="D15" s="4">
        <f t="shared" si="1"/>
        <v>350966.61664053786</v>
      </c>
      <c r="E15" s="1"/>
      <c r="F15" s="1"/>
    </row>
    <row r="16" spans="1:6" x14ac:dyDescent="0.2">
      <c r="A16" t="s">
        <v>15</v>
      </c>
      <c r="B16" s="1">
        <v>170533</v>
      </c>
      <c r="C16" s="1">
        <f t="shared" si="0"/>
        <v>216576.91</v>
      </c>
      <c r="D16" s="4">
        <f t="shared" si="1"/>
        <v>259148.53189622538</v>
      </c>
      <c r="E16" s="1"/>
      <c r="F16" s="1"/>
    </row>
    <row r="17" spans="1:6" x14ac:dyDescent="0.2">
      <c r="A17" t="s">
        <v>16</v>
      </c>
      <c r="B17" s="1">
        <v>123803</v>
      </c>
      <c r="C17" s="1">
        <f t="shared" si="0"/>
        <v>157229.81</v>
      </c>
      <c r="D17" s="4">
        <f t="shared" si="1"/>
        <v>188135.81942702227</v>
      </c>
      <c r="E17" s="1"/>
      <c r="F17" s="1"/>
    </row>
    <row r="18" spans="1:6" x14ac:dyDescent="0.2">
      <c r="A18" t="s">
        <v>17</v>
      </c>
      <c r="B18" s="1">
        <v>90738</v>
      </c>
      <c r="C18" s="1">
        <f t="shared" si="0"/>
        <v>115237.26</v>
      </c>
      <c r="D18" s="4">
        <f t="shared" si="1"/>
        <v>137888.96862894396</v>
      </c>
      <c r="E18" s="1"/>
      <c r="F18" s="1"/>
    </row>
    <row r="19" spans="1:6" x14ac:dyDescent="0.2">
      <c r="B19" s="3" t="s">
        <v>22</v>
      </c>
      <c r="C19" s="3" t="s">
        <v>21</v>
      </c>
      <c r="D19" s="3" t="s">
        <v>30</v>
      </c>
    </row>
    <row r="20" spans="1:6" x14ac:dyDescent="0.2">
      <c r="B20" s="3"/>
      <c r="C20" s="3"/>
      <c r="D20" s="3"/>
    </row>
    <row r="21" spans="1:6" x14ac:dyDescent="0.2">
      <c r="A21" t="s">
        <v>25</v>
      </c>
      <c r="B21" s="2">
        <v>203.43700000000001</v>
      </c>
    </row>
    <row r="22" spans="1:6" x14ac:dyDescent="0.2">
      <c r="A22" t="s">
        <v>26</v>
      </c>
      <c r="B22" s="2">
        <v>258.82</v>
      </c>
    </row>
    <row r="23" spans="1:6" x14ac:dyDescent="0.2">
      <c r="A23" t="s">
        <v>31</v>
      </c>
      <c r="B23" s="9">
        <f>B22/B21</f>
        <v>1.2722366137919847</v>
      </c>
    </row>
    <row r="25" spans="1:6" x14ac:dyDescent="0.2">
      <c r="A25" t="s">
        <v>29</v>
      </c>
      <c r="B25">
        <v>90.405000000000001</v>
      </c>
    </row>
    <row r="26" spans="1:6" x14ac:dyDescent="0.2">
      <c r="A26" t="s">
        <v>27</v>
      </c>
      <c r="B26">
        <v>108.166</v>
      </c>
    </row>
    <row r="27" spans="1:6" x14ac:dyDescent="0.2">
      <c r="A27" t="s">
        <v>28</v>
      </c>
      <c r="B27" s="8">
        <f>(B26/B25)^(1/13)-1</f>
        <v>1.3893125456277966E-2</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6E567-51AE-FA40-94C6-14E58CDAAD9D}">
  <sheetPr>
    <pageSetUpPr fitToPage="1"/>
  </sheetPr>
  <dimension ref="A1:J48"/>
  <sheetViews>
    <sheetView topLeftCell="A21" zoomScaleNormal="100" workbookViewId="0">
      <selection activeCell="B10" sqref="B10"/>
    </sheetView>
  </sheetViews>
  <sheetFormatPr baseColWidth="10" defaultRowHeight="16" x14ac:dyDescent="0.2"/>
  <cols>
    <col min="1" max="1" width="40.5" customWidth="1"/>
    <col min="2" max="2" width="48.5" bestFit="1" customWidth="1"/>
    <col min="3" max="3" width="44.5" bestFit="1" customWidth="1"/>
    <col min="4" max="4" width="45.6640625" customWidth="1"/>
    <col min="5" max="5" width="41.1640625" bestFit="1" customWidth="1"/>
    <col min="6" max="6" width="48.5" bestFit="1" customWidth="1"/>
    <col min="7" max="7" width="23" bestFit="1" customWidth="1"/>
    <col min="8" max="8" width="29.33203125" bestFit="1" customWidth="1"/>
  </cols>
  <sheetData>
    <row r="1" spans="1:10" x14ac:dyDescent="0.2">
      <c r="A1" s="11" t="s">
        <v>162</v>
      </c>
    </row>
    <row r="2" spans="1:10" x14ac:dyDescent="0.2">
      <c r="A2" s="11" t="s">
        <v>61</v>
      </c>
      <c r="B2" s="11" t="s">
        <v>154</v>
      </c>
      <c r="C2" s="11" t="s">
        <v>155</v>
      </c>
      <c r="D2" s="11" t="s">
        <v>156</v>
      </c>
      <c r="E2" s="11" t="s">
        <v>157</v>
      </c>
      <c r="F2" s="11" t="s">
        <v>163</v>
      </c>
    </row>
    <row r="3" spans="1:10" x14ac:dyDescent="0.2">
      <c r="A3" t="s">
        <v>152</v>
      </c>
      <c r="B3" s="1">
        <v>1100000</v>
      </c>
      <c r="C3" s="1">
        <f>'IHME Projections 05.26'!W204</f>
        <v>173528.4</v>
      </c>
      <c r="D3" s="1">
        <f>B3-C3</f>
        <v>926471.6</v>
      </c>
      <c r="E3" s="5">
        <f>'Production Value COVID-19 Death'!G14</f>
        <v>321409.38623468229</v>
      </c>
      <c r="F3" s="5">
        <f>D3*E3</f>
        <v>297776668319.86407</v>
      </c>
    </row>
    <row r="4" spans="1:10" x14ac:dyDescent="0.2">
      <c r="A4" t="s">
        <v>153</v>
      </c>
      <c r="B4" s="1">
        <v>1200000</v>
      </c>
      <c r="C4" s="1">
        <f>'IHME Projections 05.26'!V204</f>
        <v>115839</v>
      </c>
      <c r="D4" s="1">
        <f>B4-C4</f>
        <v>1084161</v>
      </c>
      <c r="E4" s="5">
        <f>'Production Value COVID-19 Death'!G14</f>
        <v>321409.38623468229</v>
      </c>
      <c r="F4" s="5">
        <f>D4*E4</f>
        <v>348459521589.57941</v>
      </c>
    </row>
    <row r="5" spans="1:10" x14ac:dyDescent="0.2">
      <c r="B5" s="1"/>
      <c r="C5" s="1"/>
      <c r="D5" s="1"/>
      <c r="E5" s="5"/>
      <c r="F5" s="5"/>
    </row>
    <row r="6" spans="1:10" x14ac:dyDescent="0.2">
      <c r="A6" s="41" t="s">
        <v>191</v>
      </c>
      <c r="B6" s="42"/>
      <c r="F6" s="5"/>
    </row>
    <row r="7" spans="1:10" x14ac:dyDescent="0.2">
      <c r="A7" s="11" t="s">
        <v>61</v>
      </c>
      <c r="B7" s="11" t="s">
        <v>137</v>
      </c>
      <c r="C7" s="11" t="s">
        <v>193</v>
      </c>
      <c r="D7" s="11" t="s">
        <v>190</v>
      </c>
      <c r="E7" s="11" t="s">
        <v>192</v>
      </c>
      <c r="F7" s="11" t="s">
        <v>200</v>
      </c>
      <c r="G7" s="11" t="s">
        <v>159</v>
      </c>
      <c r="H7" s="11" t="s">
        <v>199</v>
      </c>
      <c r="I7" s="5"/>
    </row>
    <row r="8" spans="1:10" x14ac:dyDescent="0.2">
      <c r="A8" t="s">
        <v>197</v>
      </c>
      <c r="B8" s="5">
        <v>464</v>
      </c>
      <c r="C8" s="1">
        <f t="shared" ref="C8" si="0">B8*1000/111</f>
        <v>4180.1801801801803</v>
      </c>
      <c r="D8" s="5">
        <f>SUM(F3,B27,B35)</f>
        <v>460839331002.98218</v>
      </c>
      <c r="E8" s="1">
        <f>D8/111000000</f>
        <v>4151.7056847115509</v>
      </c>
      <c r="F8" s="1">
        <f>C8-E8</f>
        <v>28.474495468629357</v>
      </c>
      <c r="G8" s="5">
        <f>'Production Value Income Death'!F21</f>
        <v>1114135.2044608488</v>
      </c>
      <c r="H8" s="14">
        <f>G8*F8</f>
        <v>31724437.830860883</v>
      </c>
      <c r="I8" s="5"/>
      <c r="J8" s="1"/>
    </row>
    <row r="9" spans="1:10" x14ac:dyDescent="0.2">
      <c r="A9" t="s">
        <v>198</v>
      </c>
      <c r="B9" s="5">
        <v>255</v>
      </c>
      <c r="C9" s="1">
        <f>B9*1000/111</f>
        <v>2297.2972972972975</v>
      </c>
      <c r="D9" s="5">
        <f>SUM(F4,B28,B36)</f>
        <v>1003401351437.0529</v>
      </c>
      <c r="E9" s="1">
        <f>D9/111000000</f>
        <v>9039.6518147482238</v>
      </c>
      <c r="F9" s="1">
        <f>C9-E9</f>
        <v>-6742.3545174509263</v>
      </c>
      <c r="G9" s="5">
        <f>'Production Value Income Death'!F21</f>
        <v>1114135.2044608488</v>
      </c>
      <c r="H9" s="14">
        <f>G9*F9</f>
        <v>-7511894528.8477154</v>
      </c>
      <c r="I9" s="5"/>
      <c r="J9" s="1"/>
    </row>
    <row r="11" spans="1:10" ht="17" x14ac:dyDescent="0.2">
      <c r="A11" s="17" t="s">
        <v>160</v>
      </c>
      <c r="B11" s="7">
        <f>F3-H8</f>
        <v>297744943882.0332</v>
      </c>
    </row>
    <row r="12" spans="1:10" ht="17" x14ac:dyDescent="0.2">
      <c r="A12" s="17" t="s">
        <v>161</v>
      </c>
      <c r="B12" s="7">
        <f>F4-H9</f>
        <v>355971416118.42712</v>
      </c>
    </row>
    <row r="14" spans="1:10" x14ac:dyDescent="0.2">
      <c r="A14" s="11" t="s">
        <v>91</v>
      </c>
    </row>
    <row r="15" spans="1:10" x14ac:dyDescent="0.2">
      <c r="A15" s="11" t="s">
        <v>61</v>
      </c>
      <c r="B15" s="11" t="s">
        <v>70</v>
      </c>
      <c r="C15" s="11" t="s">
        <v>71</v>
      </c>
      <c r="D15" s="11" t="s">
        <v>78</v>
      </c>
      <c r="E15" s="11" t="s">
        <v>72</v>
      </c>
      <c r="F15" s="11" t="s">
        <v>73</v>
      </c>
    </row>
    <row r="16" spans="1:10" x14ac:dyDescent="0.2">
      <c r="A16" s="13" t="s">
        <v>309</v>
      </c>
      <c r="B16" s="1">
        <f>1200000/'IFR, Asymptomatic Estimates'!B12</f>
        <v>164000000</v>
      </c>
      <c r="C16" s="1">
        <f>'IHME Projections 05.26'!$V$204/'IFR, Asymptomatic Estimates'!B13</f>
        <v>5791950.0000000009</v>
      </c>
      <c r="D16" s="1">
        <f t="shared" ref="D16:D25" si="1">B16-C16</f>
        <v>158208050</v>
      </c>
      <c r="E16" s="5">
        <f>'Healthcare Utilization Costs'!D2</f>
        <v>1921.2119230769231</v>
      </c>
      <c r="F16" s="5">
        <f>D16*E16</f>
        <v>303951191986.75</v>
      </c>
    </row>
    <row r="17" spans="1:8" x14ac:dyDescent="0.2">
      <c r="A17" s="13" t="s">
        <v>310</v>
      </c>
      <c r="B17" s="1">
        <f>1200000/'IFR, Asymptomatic Estimates'!B13</f>
        <v>60000000.000000007</v>
      </c>
      <c r="C17" s="1">
        <f>'IHME Projections 05.26'!$W$204/'IFR, Asymptomatic Estimates'!B12</f>
        <v>23715548</v>
      </c>
      <c r="D17" s="1">
        <f t="shared" si="1"/>
        <v>36284452.000000007</v>
      </c>
      <c r="E17" s="5">
        <f>'Healthcare Utilization Costs'!D2</f>
        <v>1921.2119230769231</v>
      </c>
      <c r="F17" s="5">
        <f t="shared" ref="F17:F19" si="2">D17*E17</f>
        <v>69710121804.712326</v>
      </c>
    </row>
    <row r="18" spans="1:8" x14ac:dyDescent="0.2">
      <c r="A18" s="13" t="s">
        <v>180</v>
      </c>
      <c r="B18" s="1">
        <f>'Hosp-Sym. Inf., ICU-Hosp Ratios'!$B$5*B16</f>
        <v>8824281.5800837614</v>
      </c>
      <c r="C18" s="1">
        <f>SUM('IHME Projections 05.26'!P2:P204)</f>
        <v>437650.74199525517</v>
      </c>
      <c r="D18" s="1">
        <f t="shared" si="1"/>
        <v>8386630.8380885059</v>
      </c>
      <c r="E18" s="5">
        <f>'Healthcare Utilization Costs'!D3</f>
        <v>11042.926170722934</v>
      </c>
      <c r="F18" s="5">
        <f>D18*E18</f>
        <v>92612945166.119583</v>
      </c>
    </row>
    <row r="19" spans="1:8" x14ac:dyDescent="0.2">
      <c r="A19" t="s">
        <v>181</v>
      </c>
      <c r="B19" s="1">
        <f>'Hosp-Sym. Inf., ICU-Hosp Ratios'!$B$5*B17</f>
        <v>3228395.7000306444</v>
      </c>
      <c r="C19" s="1">
        <f>SUM('IHME Projections 05.26'!Q2:Q204)</f>
        <v>711255.4571282221</v>
      </c>
      <c r="D19" s="1">
        <f t="shared" si="1"/>
        <v>2517140.2429024223</v>
      </c>
      <c r="E19" s="5">
        <f>'Healthcare Utilization Costs'!D3</f>
        <v>11042.926170722934</v>
      </c>
      <c r="F19" s="5">
        <f t="shared" si="2"/>
        <v>27796593863.727043</v>
      </c>
    </row>
    <row r="20" spans="1:8" ht="17" x14ac:dyDescent="0.2">
      <c r="A20" s="12" t="s">
        <v>182</v>
      </c>
      <c r="B20" s="1">
        <f>'Hosp-Sym. Inf., ICU-Hosp Ratios'!$B$9*B18</f>
        <v>2739264.2275157338</v>
      </c>
      <c r="C20" s="1">
        <f>SUM('IHME Projections 05.26'!S2:S204)</f>
        <v>138768.83326362047</v>
      </c>
      <c r="D20" s="1">
        <f t="shared" si="1"/>
        <v>2600495.3942521135</v>
      </c>
      <c r="E20" s="5"/>
      <c r="F20" s="5"/>
    </row>
    <row r="21" spans="1:8" ht="17" x14ac:dyDescent="0.2">
      <c r="A21" s="24" t="s">
        <v>89</v>
      </c>
      <c r="B21" s="1">
        <f>(1-0.36)*B20</f>
        <v>1753129.1056100696</v>
      </c>
      <c r="C21" s="1">
        <f>(1-0.36)*C20</f>
        <v>88812.053288717099</v>
      </c>
      <c r="D21" s="1">
        <f t="shared" si="1"/>
        <v>1664317.0523213525</v>
      </c>
      <c r="E21" s="5">
        <f>'Healthcare Utilization Costs'!D4</f>
        <v>41070.118176702315</v>
      </c>
      <c r="F21" s="5">
        <f>D21*E21</f>
        <v>68353698022.338799</v>
      </c>
    </row>
    <row r="22" spans="1:8" ht="17" x14ac:dyDescent="0.2">
      <c r="A22" s="24" t="s">
        <v>88</v>
      </c>
      <c r="B22" s="1">
        <f>0.36*B20</f>
        <v>986135.1219056641</v>
      </c>
      <c r="C22" s="1">
        <f>0.36*C20</f>
        <v>49956.779974903366</v>
      </c>
      <c r="D22" s="1">
        <f t="shared" si="1"/>
        <v>936178.34193076077</v>
      </c>
      <c r="E22" s="5">
        <f>'Healthcare Utilization Costs'!D5</f>
        <v>81557.681485649984</v>
      </c>
      <c r="F22" s="5">
        <f>D22*E22</f>
        <v>76352535024.952911</v>
      </c>
    </row>
    <row r="23" spans="1:8" ht="17" x14ac:dyDescent="0.2">
      <c r="A23" s="12" t="s">
        <v>183</v>
      </c>
      <c r="B23" s="1">
        <f>'Hosp-Sym. Inf., ICU-Hosp Ratios'!$B$9*B19</f>
        <v>1002169.8393350246</v>
      </c>
      <c r="C23" s="1">
        <f>SUM('IHME Projections 05.26'!T2:T204)</f>
        <v>216457.84313815596</v>
      </c>
      <c r="D23" s="1">
        <f t="shared" si="1"/>
        <v>785711.9961968686</v>
      </c>
      <c r="E23" s="5"/>
      <c r="F23" s="5"/>
    </row>
    <row r="24" spans="1:8" ht="17" x14ac:dyDescent="0.2">
      <c r="A24" s="24" t="s">
        <v>89</v>
      </c>
      <c r="B24" s="1">
        <f>(1-0.36)*B23</f>
        <v>641388.69717441581</v>
      </c>
      <c r="C24" s="1">
        <f>(1-0.36)*C23</f>
        <v>138533.01960841983</v>
      </c>
      <c r="D24" s="1">
        <f t="shared" si="1"/>
        <v>502855.67756599595</v>
      </c>
      <c r="E24" s="5">
        <f>'Healthcare Utilization Costs'!D4</f>
        <v>41070.118176702315</v>
      </c>
      <c r="F24" s="5">
        <f>D24*E24</f>
        <v>20652342103.46117</v>
      </c>
    </row>
    <row r="25" spans="1:8" ht="17" x14ac:dyDescent="0.2">
      <c r="A25" s="24" t="s">
        <v>88</v>
      </c>
      <c r="B25" s="1">
        <f>0.36*B23</f>
        <v>360781.14216060884</v>
      </c>
      <c r="C25" s="1">
        <f>0.36*C23</f>
        <v>77924.823529736139</v>
      </c>
      <c r="D25" s="1">
        <f t="shared" si="1"/>
        <v>282856.3186308727</v>
      </c>
      <c r="E25" s="5">
        <f>'Healthcare Utilization Costs'!D5</f>
        <v>81557.681485649984</v>
      </c>
      <c r="F25" s="5">
        <f>D25*E25</f>
        <v>23069105541.100239</v>
      </c>
    </row>
    <row r="26" spans="1:8" x14ac:dyDescent="0.2">
      <c r="D26" s="1"/>
      <c r="F26" s="14"/>
    </row>
    <row r="27" spans="1:8" x14ac:dyDescent="0.2">
      <c r="A27" s="11" t="s">
        <v>79</v>
      </c>
      <c r="B27" s="7">
        <f>SUM(F17,F19,F24,F25)</f>
        <v>141228163313.00076</v>
      </c>
      <c r="D27" s="1"/>
      <c r="F27" s="14"/>
    </row>
    <row r="28" spans="1:8" x14ac:dyDescent="0.2">
      <c r="A28" s="11" t="s">
        <v>80</v>
      </c>
      <c r="B28" s="7">
        <f>SUM(F16,F18,F21,F22)</f>
        <v>541270370200.16125</v>
      </c>
      <c r="D28" s="1"/>
    </row>
    <row r="30" spans="1:8" x14ac:dyDescent="0.2">
      <c r="A30" s="11" t="s">
        <v>92</v>
      </c>
    </row>
    <row r="31" spans="1:8" ht="34" x14ac:dyDescent="0.2">
      <c r="A31" s="11" t="s">
        <v>105</v>
      </c>
      <c r="B31" s="17" t="s">
        <v>127</v>
      </c>
      <c r="C31" s="17" t="s">
        <v>128</v>
      </c>
      <c r="D31" s="17" t="s">
        <v>94</v>
      </c>
      <c r="E31" s="17" t="s">
        <v>95</v>
      </c>
      <c r="F31" s="11" t="s">
        <v>78</v>
      </c>
      <c r="G31" s="11" t="s">
        <v>72</v>
      </c>
      <c r="H31" s="11" t="s">
        <v>73</v>
      </c>
    </row>
    <row r="32" spans="1:8" x14ac:dyDescent="0.2">
      <c r="A32" s="13" t="s">
        <v>184</v>
      </c>
      <c r="B32" s="1">
        <f>(B18-1100000)</f>
        <v>7724281.5800837614</v>
      </c>
      <c r="C32" s="1">
        <f>(C18-'IHME Projections 05.26'!W204)</f>
        <v>264122.34199525521</v>
      </c>
      <c r="D32" s="1">
        <f>(9/137)*B32</f>
        <v>507434.55635586753</v>
      </c>
      <c r="E32" s="1">
        <f>(9/137)*C32</f>
        <v>17351.102758812387</v>
      </c>
      <c r="F32" s="1">
        <f>D32-E32</f>
        <v>490083.45359705517</v>
      </c>
      <c r="G32" s="5">
        <f>'ARDS 1Y Cost, Lost Production'!B18</f>
        <v>231943.06768163684</v>
      </c>
      <c r="H32" s="5">
        <f>F32*G32</f>
        <v>113671459647.31209</v>
      </c>
    </row>
    <row r="33" spans="1:8" x14ac:dyDescent="0.2">
      <c r="A33" s="13" t="s">
        <v>185</v>
      </c>
      <c r="B33" s="1">
        <f>(B19-1200000)</f>
        <v>2028395.7000306444</v>
      </c>
      <c r="C33" s="1">
        <f>(C19-'IHME Projections 05.26'!V204)</f>
        <v>595416.4571282221</v>
      </c>
      <c r="D33" s="1">
        <f>(9/137)*B33</f>
        <v>133252.27226478688</v>
      </c>
      <c r="E33" s="1">
        <f>(9/137)*C33</f>
        <v>39114.949738350362</v>
      </c>
      <c r="F33" s="1">
        <f>D33-E33</f>
        <v>94137.322526436517</v>
      </c>
      <c r="G33" s="5">
        <f>'ARDS 1Y Cost, Lost Production'!B18</f>
        <v>231943.06768163684</v>
      </c>
      <c r="H33" s="5">
        <f>F33*G33</f>
        <v>21834499370.11734</v>
      </c>
    </row>
    <row r="34" spans="1:8" x14ac:dyDescent="0.2">
      <c r="C34" s="1"/>
    </row>
    <row r="35" spans="1:8" x14ac:dyDescent="0.2">
      <c r="A35" s="11" t="s">
        <v>103</v>
      </c>
      <c r="B35" s="7">
        <f>H33</f>
        <v>21834499370.11734</v>
      </c>
    </row>
    <row r="36" spans="1:8" x14ac:dyDescent="0.2">
      <c r="A36" s="11" t="s">
        <v>104</v>
      </c>
      <c r="B36" s="7">
        <f>H32</f>
        <v>113671459647.31209</v>
      </c>
    </row>
    <row r="38" spans="1:8" ht="21" x14ac:dyDescent="0.25">
      <c r="A38" s="18" t="s">
        <v>96</v>
      </c>
      <c r="B38" s="21"/>
    </row>
    <row r="39" spans="1:8" ht="22" x14ac:dyDescent="0.25">
      <c r="A39" s="22" t="s">
        <v>97</v>
      </c>
      <c r="B39" s="23">
        <f>B11+B27+B35</f>
        <v>460807606565.15125</v>
      </c>
    </row>
    <row r="40" spans="1:8" ht="22" x14ac:dyDescent="0.25">
      <c r="A40" s="20" t="s">
        <v>98</v>
      </c>
      <c r="B40" s="19">
        <f>B12+B28+B36</f>
        <v>1010913245965.9005</v>
      </c>
    </row>
    <row r="45" spans="1:8" ht="21" x14ac:dyDescent="0.25">
      <c r="A45" s="34"/>
      <c r="B45" s="35"/>
    </row>
    <row r="46" spans="1:8" ht="21" x14ac:dyDescent="0.25">
      <c r="A46" s="36"/>
      <c r="B46" s="37"/>
    </row>
    <row r="47" spans="1:8" ht="21" x14ac:dyDescent="0.25">
      <c r="A47" s="36"/>
      <c r="B47" s="37"/>
    </row>
    <row r="48" spans="1:8" ht="21" x14ac:dyDescent="0.25">
      <c r="A48" s="36"/>
      <c r="B48" s="37"/>
    </row>
  </sheetData>
  <pageMargins left="0.7" right="0.7" top="0.75" bottom="0.75" header="0.3" footer="0.3"/>
  <pageSetup scale="37" orientation="landscape" horizontalDpi="0" verticalDpi="0"/>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5C242-0F7B-BB47-AA31-8F6DDE0F3DFA}">
  <dimension ref="A1:G14"/>
  <sheetViews>
    <sheetView workbookViewId="0">
      <selection activeCell="E18" sqref="E18"/>
    </sheetView>
  </sheetViews>
  <sheetFormatPr baseColWidth="10" defaultRowHeight="16" x14ac:dyDescent="0.2"/>
  <cols>
    <col min="2" max="2" width="15.1640625" bestFit="1" customWidth="1"/>
    <col min="4" max="4" width="18.5" bestFit="1" customWidth="1"/>
    <col min="5" max="5" width="18.5" customWidth="1"/>
    <col min="6" max="6" width="27.33203125" bestFit="1" customWidth="1"/>
    <col min="7" max="7" width="25.33203125" bestFit="1" customWidth="1"/>
  </cols>
  <sheetData>
    <row r="1" spans="1:7" x14ac:dyDescent="0.2">
      <c r="A1" s="11" t="s">
        <v>139</v>
      </c>
    </row>
    <row r="2" spans="1:7" x14ac:dyDescent="0.2">
      <c r="A2" t="s">
        <v>0</v>
      </c>
      <c r="B2" t="s">
        <v>148</v>
      </c>
      <c r="C2" t="s">
        <v>158</v>
      </c>
      <c r="D2" t="s">
        <v>149</v>
      </c>
      <c r="E2" t="s">
        <v>65</v>
      </c>
      <c r="F2" t="s">
        <v>150</v>
      </c>
      <c r="G2" t="s">
        <v>135</v>
      </c>
    </row>
    <row r="3" spans="1:7" x14ac:dyDescent="0.2">
      <c r="A3" t="s">
        <v>140</v>
      </c>
      <c r="B3" s="1">
        <v>3</v>
      </c>
    </row>
    <row r="4" spans="1:7" x14ac:dyDescent="0.2">
      <c r="A4" t="s">
        <v>141</v>
      </c>
      <c r="B4" s="1">
        <v>2</v>
      </c>
      <c r="C4" t="s">
        <v>1</v>
      </c>
      <c r="D4" s="1">
        <f>B3+B4</f>
        <v>5</v>
      </c>
      <c r="E4" s="5">
        <f>'Grosse et al, 2009'!D2</f>
        <v>864396.27794981166</v>
      </c>
      <c r="F4" s="31">
        <f>D4/$D$14</f>
        <v>7.2465868575900756E-5</v>
      </c>
      <c r="G4" s="5">
        <f>E4*F4</f>
        <v>62.639227075408833</v>
      </c>
    </row>
    <row r="5" spans="1:7" x14ac:dyDescent="0.2">
      <c r="A5" t="s">
        <v>142</v>
      </c>
      <c r="B5" s="1">
        <v>7</v>
      </c>
      <c r="C5" t="s">
        <v>142</v>
      </c>
      <c r="D5" s="1">
        <f>B5</f>
        <v>7</v>
      </c>
      <c r="E5" s="5">
        <f>AVERAGE('Grosse et al, 2009'!D3,'Grosse et al, 2009'!D4)</f>
        <v>1165274.8460275168</v>
      </c>
      <c r="F5" s="31">
        <f t="shared" ref="F5:F13" si="0">D5/$D$14</f>
        <v>1.0145221600626105E-4</v>
      </c>
      <c r="G5" s="5">
        <f t="shared" ref="G5:G13" si="1">E5*F5</f>
        <v>118.21971538584621</v>
      </c>
    </row>
    <row r="6" spans="1:7" x14ac:dyDescent="0.2">
      <c r="A6" t="s">
        <v>143</v>
      </c>
      <c r="B6" s="1">
        <v>76</v>
      </c>
      <c r="C6" t="s">
        <v>143</v>
      </c>
      <c r="D6" s="1">
        <f t="shared" ref="D6:D11" si="2">B6</f>
        <v>76</v>
      </c>
      <c r="E6" s="5">
        <f>AVERAGE('Grosse et al, 2009'!D5,'Grosse et al, 2009'!D6)</f>
        <v>1609646.0501262094</v>
      </c>
      <c r="F6" s="31">
        <f t="shared" si="0"/>
        <v>1.1014812023536914E-3</v>
      </c>
      <c r="G6" s="5">
        <f t="shared" si="1"/>
        <v>1772.9948666568873</v>
      </c>
    </row>
    <row r="7" spans="1:7" x14ac:dyDescent="0.2">
      <c r="A7" t="s">
        <v>144</v>
      </c>
      <c r="B7" s="1">
        <v>463</v>
      </c>
      <c r="C7" t="s">
        <v>144</v>
      </c>
      <c r="D7" s="1">
        <f t="shared" si="2"/>
        <v>463</v>
      </c>
      <c r="E7" s="5">
        <f>AVERAGE('Grosse et al, 2009'!D7,'Grosse et al, 2009'!D8)</f>
        <v>1743367.409854088</v>
      </c>
      <c r="F7" s="31">
        <f t="shared" si="0"/>
        <v>6.7103394301284095E-3</v>
      </c>
      <c r="G7" s="5">
        <f t="shared" si="1"/>
        <v>11698.587071544722</v>
      </c>
    </row>
    <row r="8" spans="1:7" x14ac:dyDescent="0.2">
      <c r="A8" t="s">
        <v>145</v>
      </c>
      <c r="B8" s="1">
        <v>1186</v>
      </c>
      <c r="C8" t="s">
        <v>145</v>
      </c>
      <c r="D8" s="1">
        <f t="shared" si="2"/>
        <v>1186</v>
      </c>
      <c r="E8" s="5">
        <f>AVERAGE('Grosse et al, 2009'!D9,'Grosse et al, 2009'!D10)</f>
        <v>1511338.3486774303</v>
      </c>
      <c r="F8" s="31">
        <f t="shared" si="0"/>
        <v>1.7188904026203659E-2</v>
      </c>
      <c r="G8" s="5">
        <f t="shared" si="1"/>
        <v>25978.249826537471</v>
      </c>
    </row>
    <row r="9" spans="1:7" x14ac:dyDescent="0.2">
      <c r="A9" t="s">
        <v>67</v>
      </c>
      <c r="B9" s="1">
        <v>3338</v>
      </c>
      <c r="C9" t="s">
        <v>67</v>
      </c>
      <c r="D9" s="1">
        <f t="shared" si="2"/>
        <v>3338</v>
      </c>
      <c r="E9" s="5">
        <f>AVERAGE('Grosse et al, 2009'!D11,'Grosse et al, 2009'!D12)</f>
        <v>1102484.1382836427</v>
      </c>
      <c r="F9" s="31">
        <f t="shared" si="0"/>
        <v>4.8378213861271342E-2</v>
      </c>
      <c r="G9" s="5">
        <f t="shared" si="1"/>
        <v>53336.213420545515</v>
      </c>
    </row>
    <row r="10" spans="1:7" x14ac:dyDescent="0.2">
      <c r="A10" t="s">
        <v>68</v>
      </c>
      <c r="B10" s="1">
        <v>8312</v>
      </c>
      <c r="C10" t="s">
        <v>68</v>
      </c>
      <c r="D10" s="1">
        <f t="shared" si="2"/>
        <v>8312</v>
      </c>
      <c r="E10" s="5">
        <f>AVERAGE('Grosse et al, 2009'!D13,'Grosse et al, 2009'!D14)</f>
        <v>626927.67035150807</v>
      </c>
      <c r="F10" s="31">
        <f t="shared" si="0"/>
        <v>0.12046725992057741</v>
      </c>
      <c r="G10" s="5">
        <f t="shared" si="1"/>
        <v>75524.258615637198</v>
      </c>
    </row>
    <row r="11" spans="1:7" x14ac:dyDescent="0.2">
      <c r="A11" t="s">
        <v>146</v>
      </c>
      <c r="B11" s="1">
        <v>14447</v>
      </c>
      <c r="C11" t="s">
        <v>146</v>
      </c>
      <c r="D11" s="1">
        <f t="shared" si="2"/>
        <v>14447</v>
      </c>
      <c r="E11" s="5">
        <f>AVERAGE('Grosse et al, 2009'!D15,'Grosse et al, 2009'!D16)</f>
        <v>305057.57426838164</v>
      </c>
      <c r="F11" s="31">
        <f t="shared" si="0"/>
        <v>0.20938288066320762</v>
      </c>
      <c r="G11" s="5">
        <f t="shared" si="1"/>
        <v>63873.833668444146</v>
      </c>
    </row>
    <row r="12" spans="1:7" x14ac:dyDescent="0.2">
      <c r="A12" t="s">
        <v>147</v>
      </c>
      <c r="B12" s="1">
        <v>18621</v>
      </c>
      <c r="C12" t="s">
        <v>147</v>
      </c>
      <c r="D12" s="1">
        <f>B12</f>
        <v>18621</v>
      </c>
      <c r="E12" s="5">
        <f>AVERAGE('Grosse et al, 2009'!D17,'Grosse et al, 2009'!D18)</f>
        <v>163012.39402798313</v>
      </c>
      <c r="F12" s="31">
        <f>D12/$D$14</f>
        <v>0.26987738775036957</v>
      </c>
      <c r="G12" s="5">
        <f>E12*F12</f>
        <v>43993.359071206032</v>
      </c>
    </row>
    <row r="13" spans="1:7" x14ac:dyDescent="0.2">
      <c r="A13" t="s">
        <v>18</v>
      </c>
      <c r="B13" s="1">
        <v>22543</v>
      </c>
      <c r="C13" t="s">
        <v>18</v>
      </c>
      <c r="D13" s="1">
        <f>B13</f>
        <v>22543</v>
      </c>
      <c r="E13" s="33">
        <f>'Grosse et al, 2009'!D18</f>
        <v>137888.96862894396</v>
      </c>
      <c r="F13" s="31">
        <f t="shared" si="0"/>
        <v>0.32671961506130615</v>
      </c>
      <c r="G13" s="5">
        <f t="shared" si="1"/>
        <v>45051.030751649087</v>
      </c>
    </row>
    <row r="14" spans="1:7" x14ac:dyDescent="0.2">
      <c r="A14" t="s">
        <v>23</v>
      </c>
      <c r="B14" s="1">
        <v>68998</v>
      </c>
      <c r="C14" t="s">
        <v>23</v>
      </c>
      <c r="D14" s="1">
        <f>SUM(D4:D13)</f>
        <v>68998</v>
      </c>
      <c r="F14" s="31">
        <f>SUM(F4:F13)</f>
        <v>1</v>
      </c>
      <c r="G14" s="5">
        <f>SUM(G4:G13)</f>
        <v>321409.38623468229</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E48BE-55DD-334C-B617-C973F648CC4E}">
  <dimension ref="A1:F43"/>
  <sheetViews>
    <sheetView workbookViewId="0">
      <selection activeCell="A23" sqref="A23"/>
    </sheetView>
  </sheetViews>
  <sheetFormatPr baseColWidth="10" defaultRowHeight="16" x14ac:dyDescent="0.2"/>
  <cols>
    <col min="1" max="1" width="15.83203125" customWidth="1"/>
    <col min="2" max="2" width="22.83203125" customWidth="1"/>
    <col min="3" max="3" width="14.6640625" bestFit="1" customWidth="1"/>
    <col min="4" max="4" width="21.5" bestFit="1" customWidth="1"/>
    <col min="5" max="5" width="17.5" bestFit="1" customWidth="1"/>
    <col min="6" max="6" width="25.33203125" bestFit="1" customWidth="1"/>
    <col min="14" max="14" width="13.5" bestFit="1" customWidth="1"/>
    <col min="15" max="15" width="17.33203125" bestFit="1" customWidth="1"/>
  </cols>
  <sheetData>
    <row r="1" spans="1:6" x14ac:dyDescent="0.2">
      <c r="A1" s="11" t="s">
        <v>136</v>
      </c>
    </row>
    <row r="2" spans="1:6" x14ac:dyDescent="0.2">
      <c r="A2" t="s">
        <v>0</v>
      </c>
      <c r="B2" t="s">
        <v>132</v>
      </c>
      <c r="C2" t="s">
        <v>134</v>
      </c>
      <c r="D2" t="s">
        <v>65</v>
      </c>
      <c r="E2" t="s">
        <v>151</v>
      </c>
      <c r="F2" t="s">
        <v>135</v>
      </c>
    </row>
    <row r="3" spans="1:6" x14ac:dyDescent="0.2">
      <c r="A3" t="s">
        <v>1</v>
      </c>
      <c r="B3" s="1">
        <v>19836850</v>
      </c>
      <c r="C3" s="1">
        <f t="shared" ref="C3:C18" si="0">B3</f>
        <v>19836850</v>
      </c>
      <c r="D3" s="32">
        <f>'Grosse et al, 2009'!D2</f>
        <v>864396.27794981166</v>
      </c>
      <c r="E3" s="31">
        <f>C3/$C$21</f>
        <v>6.1432839450283265E-2</v>
      </c>
      <c r="F3" s="5">
        <f>D3*E3</f>
        <v>53102.317764713211</v>
      </c>
    </row>
    <row r="4" spans="1:6" x14ac:dyDescent="0.2">
      <c r="A4" s="29" t="s">
        <v>2</v>
      </c>
      <c r="B4" s="1">
        <v>20311494</v>
      </c>
      <c r="C4" s="1">
        <f t="shared" si="0"/>
        <v>20311494</v>
      </c>
      <c r="D4" s="32">
        <f>'Grosse et al, 2009'!D3</f>
        <v>1052092.9218171593</v>
      </c>
      <c r="E4" s="31">
        <f t="shared" ref="E4:E19" si="1">C4/$C$21</f>
        <v>6.2902766815164296E-2</v>
      </c>
      <c r="F4" s="5">
        <f t="shared" ref="F4:F19" si="2">D4*E4</f>
        <v>66179.55572894965</v>
      </c>
    </row>
    <row r="5" spans="1:6" x14ac:dyDescent="0.2">
      <c r="A5" s="29" t="s">
        <v>3</v>
      </c>
      <c r="B5" s="1">
        <v>20817419</v>
      </c>
      <c r="C5" s="1">
        <f t="shared" si="0"/>
        <v>20817419</v>
      </c>
      <c r="D5" s="32">
        <f>'Grosse et al, 2009'!D4</f>
        <v>1278456.7702378745</v>
      </c>
      <c r="E5" s="31">
        <f t="shared" si="1"/>
        <v>6.446956846456349E-2</v>
      </c>
      <c r="F5" s="5">
        <f t="shared" si="2"/>
        <v>82421.556277835363</v>
      </c>
    </row>
    <row r="6" spans="1:6" x14ac:dyDescent="0.2">
      <c r="A6" t="s">
        <v>4</v>
      </c>
      <c r="B6" s="1">
        <v>21204226</v>
      </c>
      <c r="C6" s="1">
        <f t="shared" si="0"/>
        <v>21204226</v>
      </c>
      <c r="D6" s="32">
        <f>'Grosse et al, 2009'!D5</f>
        <v>1518608.2998105923</v>
      </c>
      <c r="E6" s="31">
        <f t="shared" si="1"/>
        <v>6.5667472987168934E-2</v>
      </c>
      <c r="F6" s="5">
        <f t="shared" si="2"/>
        <v>99723.16950590261</v>
      </c>
    </row>
    <row r="7" spans="1:6" x14ac:dyDescent="0.2">
      <c r="A7" t="s">
        <v>5</v>
      </c>
      <c r="B7" s="1">
        <v>22286970</v>
      </c>
      <c r="C7" s="1">
        <f t="shared" si="0"/>
        <v>22286970</v>
      </c>
      <c r="D7" s="32">
        <f>'Grosse et al, 2009'!D6</f>
        <v>1700683.8004418265</v>
      </c>
      <c r="E7" s="31">
        <f t="shared" si="1"/>
        <v>6.9020628267254108E-2</v>
      </c>
      <c r="F7" s="5">
        <f t="shared" si="2"/>
        <v>117382.26439043628</v>
      </c>
    </row>
    <row r="8" spans="1:6" x14ac:dyDescent="0.2">
      <c r="A8" t="s">
        <v>6</v>
      </c>
      <c r="B8" s="1">
        <v>22779537</v>
      </c>
      <c r="C8" s="1">
        <f t="shared" si="0"/>
        <v>22779537</v>
      </c>
      <c r="D8" s="32">
        <f>'Grosse et al, 2009'!D7</f>
        <v>1768892.7796667393</v>
      </c>
      <c r="E8" s="31">
        <f t="shared" si="1"/>
        <v>7.054606145999931E-2</v>
      </c>
      <c r="F8" s="5">
        <f t="shared" si="2"/>
        <v>124788.4187505188</v>
      </c>
    </row>
    <row r="9" spans="1:6" x14ac:dyDescent="0.2">
      <c r="A9" t="s">
        <v>7</v>
      </c>
      <c r="B9" s="1">
        <v>21788439</v>
      </c>
      <c r="C9" s="1">
        <f t="shared" si="0"/>
        <v>21788439</v>
      </c>
      <c r="D9" s="32">
        <f>'Grosse et al, 2009'!D8</f>
        <v>1717842.0400414364</v>
      </c>
      <c r="E9" s="31">
        <f t="shared" si="1"/>
        <v>6.7476725133238921E-2</v>
      </c>
      <c r="F9" s="5">
        <f t="shared" si="2"/>
        <v>115914.35515819842</v>
      </c>
    </row>
    <row r="10" spans="1:6" x14ac:dyDescent="0.2">
      <c r="A10" t="s">
        <v>8</v>
      </c>
      <c r="B10" s="1">
        <v>20730622</v>
      </c>
      <c r="C10" s="1">
        <f t="shared" si="0"/>
        <v>20730622</v>
      </c>
      <c r="D10" s="32">
        <f>'Grosse et al, 2009'!D9</f>
        <v>1597348.3746360098</v>
      </c>
      <c r="E10" s="31">
        <f t="shared" si="1"/>
        <v>6.4200766403461743E-2</v>
      </c>
      <c r="F10" s="5">
        <f t="shared" si="2"/>
        <v>102550.98986495576</v>
      </c>
    </row>
    <row r="11" spans="1:6" x14ac:dyDescent="0.2">
      <c r="A11" t="s">
        <v>9</v>
      </c>
      <c r="B11" s="1">
        <v>20032588</v>
      </c>
      <c r="C11" s="1">
        <f t="shared" si="0"/>
        <v>20032588</v>
      </c>
      <c r="D11" s="32">
        <f>'Grosse et al, 2009'!D10</f>
        <v>1425328.3227188506</v>
      </c>
      <c r="E11" s="31">
        <f t="shared" si="1"/>
        <v>6.2039021436249765E-2</v>
      </c>
      <c r="F11" s="5">
        <f t="shared" si="2"/>
        <v>88425.974366848692</v>
      </c>
    </row>
    <row r="12" spans="1:6" x14ac:dyDescent="0.2">
      <c r="A12" t="s">
        <v>10</v>
      </c>
      <c r="B12" s="1">
        <v>20827879</v>
      </c>
      <c r="C12" s="1">
        <f t="shared" si="0"/>
        <v>20827879</v>
      </c>
      <c r="D12" s="32">
        <f>'Grosse et al, 2009'!D11</f>
        <v>1219485.6741522786</v>
      </c>
      <c r="E12" s="31">
        <f t="shared" si="1"/>
        <v>6.4501962090600384E-2</v>
      </c>
      <c r="F12" s="5">
        <f t="shared" si="2"/>
        <v>78659.218724200531</v>
      </c>
    </row>
    <row r="13" spans="1:6" x14ac:dyDescent="0.2">
      <c r="A13" t="s">
        <v>11</v>
      </c>
      <c r="B13" s="1">
        <v>21761694</v>
      </c>
      <c r="C13" s="1">
        <f t="shared" si="0"/>
        <v>21761694</v>
      </c>
      <c r="D13" s="32">
        <f>'Grosse et al, 2009'!D12</f>
        <v>985482.60241500684</v>
      </c>
      <c r="E13" s="31">
        <f t="shared" si="1"/>
        <v>6.7393898409686653E-2</v>
      </c>
      <c r="F13" s="5">
        <f t="shared" si="2"/>
        <v>66415.5143916706</v>
      </c>
    </row>
    <row r="14" spans="1:6" x14ac:dyDescent="0.2">
      <c r="A14" t="s">
        <v>12</v>
      </c>
      <c r="B14" s="1">
        <v>21611374</v>
      </c>
      <c r="C14" s="1">
        <f t="shared" si="0"/>
        <v>21611374</v>
      </c>
      <c r="D14" s="32">
        <f>'Grosse et al, 2009'!D13</f>
        <v>739257.07729896775</v>
      </c>
      <c r="E14" s="31">
        <f t="shared" si="1"/>
        <v>6.6928371653867724E-2</v>
      </c>
      <c r="F14" s="5">
        <f t="shared" si="2"/>
        <v>49477.272417217333</v>
      </c>
    </row>
    <row r="15" spans="1:6" x14ac:dyDescent="0.2">
      <c r="A15" t="s">
        <v>13</v>
      </c>
      <c r="B15" s="1">
        <v>19675357</v>
      </c>
      <c r="C15" s="1">
        <f t="shared" si="0"/>
        <v>19675357</v>
      </c>
      <c r="D15" s="32">
        <f>'Grosse et al, 2009'!D14</f>
        <v>514598.26340404846</v>
      </c>
      <c r="E15" s="31">
        <f t="shared" si="1"/>
        <v>6.0932710975180382E-2</v>
      </c>
      <c r="F15" s="5">
        <f t="shared" si="2"/>
        <v>31355.86725232863</v>
      </c>
    </row>
    <row r="16" spans="1:6" x14ac:dyDescent="0.2">
      <c r="A16" t="s">
        <v>14</v>
      </c>
      <c r="B16" s="1">
        <v>16409942</v>
      </c>
      <c r="C16" s="1">
        <f t="shared" si="0"/>
        <v>16409942</v>
      </c>
      <c r="D16" s="32">
        <f>'Grosse et al, 2009'!D15</f>
        <v>350966.61664053786</v>
      </c>
      <c r="E16" s="31">
        <f t="shared" si="1"/>
        <v>5.0820031016742089E-2</v>
      </c>
      <c r="F16" s="5">
        <f t="shared" si="2"/>
        <v>17836.134343513164</v>
      </c>
    </row>
    <row r="17" spans="1:6" x14ac:dyDescent="0.2">
      <c r="A17" t="s">
        <v>15</v>
      </c>
      <c r="B17" s="1">
        <v>12125477</v>
      </c>
      <c r="C17" s="1">
        <f t="shared" si="0"/>
        <v>12125477</v>
      </c>
      <c r="D17" s="32">
        <f>'Grosse et al, 2009'!D16</f>
        <v>259148.53189622538</v>
      </c>
      <c r="E17" s="31">
        <f t="shared" si="1"/>
        <v>3.7551450043686492E-2</v>
      </c>
      <c r="F17" s="5">
        <f t="shared" si="2"/>
        <v>9731.4031493958028</v>
      </c>
    </row>
    <row r="18" spans="1:6" x14ac:dyDescent="0.2">
      <c r="A18" t="s">
        <v>16</v>
      </c>
      <c r="B18" s="1">
        <v>8549216</v>
      </c>
      <c r="C18" s="1">
        <f t="shared" si="0"/>
        <v>8549216</v>
      </c>
      <c r="D18" s="32">
        <f>'Grosse et al, 2009'!D17</f>
        <v>188135.81942702227</v>
      </c>
      <c r="E18" s="31">
        <f t="shared" si="1"/>
        <v>2.6476109561437068E-2</v>
      </c>
      <c r="F18" s="5">
        <f t="shared" si="2"/>
        <v>4981.1045675805817</v>
      </c>
    </row>
    <row r="19" spans="1:6" x14ac:dyDescent="0.2">
      <c r="A19" t="s">
        <v>133</v>
      </c>
      <c r="B19" s="1">
        <v>5948463</v>
      </c>
      <c r="C19" s="1">
        <f>B19+B20</f>
        <v>12153946</v>
      </c>
      <c r="D19" s="32">
        <f>'Grosse et al, 2009'!D18</f>
        <v>137888.96862894396</v>
      </c>
      <c r="E19" s="31">
        <f t="shared" si="1"/>
        <v>3.7639615831415396E-2</v>
      </c>
      <c r="F19" s="5">
        <f t="shared" si="2"/>
        <v>5190.0878065835395</v>
      </c>
    </row>
    <row r="20" spans="1:6" x14ac:dyDescent="0.2">
      <c r="A20" t="s">
        <v>18</v>
      </c>
      <c r="B20" s="1">
        <v>6205483</v>
      </c>
      <c r="C20" s="30"/>
    </row>
    <row r="21" spans="1:6" x14ac:dyDescent="0.2">
      <c r="A21" t="s">
        <v>23</v>
      </c>
      <c r="B21" s="1">
        <v>322903030</v>
      </c>
      <c r="C21" s="1">
        <f>SUM(C3:C19)</f>
        <v>322903030</v>
      </c>
      <c r="D21" s="4"/>
      <c r="F21" s="5">
        <f>SUM(F3:F19)</f>
        <v>1114135.2044608488</v>
      </c>
    </row>
    <row r="22" spans="1:6" x14ac:dyDescent="0.2">
      <c r="A22" t="s">
        <v>138</v>
      </c>
      <c r="B22" s="1"/>
      <c r="C22" s="1"/>
      <c r="D22" s="4"/>
      <c r="F22" s="5"/>
    </row>
    <row r="29" spans="1:6" x14ac:dyDescent="0.2">
      <c r="A29" s="5"/>
    </row>
    <row r="30" spans="1:6" x14ac:dyDescent="0.2">
      <c r="A30" s="5"/>
    </row>
    <row r="31" spans="1:6" x14ac:dyDescent="0.2">
      <c r="A31" s="5"/>
    </row>
    <row r="32" spans="1:6" x14ac:dyDescent="0.2">
      <c r="A32" s="5"/>
    </row>
    <row r="33" spans="1:1" x14ac:dyDescent="0.2">
      <c r="A33" s="5"/>
    </row>
    <row r="34" spans="1:1" x14ac:dyDescent="0.2">
      <c r="A34" s="5"/>
    </row>
    <row r="35" spans="1:1" x14ac:dyDescent="0.2">
      <c r="A35" s="5"/>
    </row>
    <row r="36" spans="1:1" x14ac:dyDescent="0.2">
      <c r="A36" s="5"/>
    </row>
    <row r="37" spans="1:1" x14ac:dyDescent="0.2">
      <c r="A37" s="5"/>
    </row>
    <row r="38" spans="1:1" x14ac:dyDescent="0.2">
      <c r="A38" s="5"/>
    </row>
    <row r="39" spans="1:1" x14ac:dyDescent="0.2">
      <c r="A39" s="5"/>
    </row>
    <row r="40" spans="1:1" x14ac:dyDescent="0.2">
      <c r="A40" s="5"/>
    </row>
    <row r="41" spans="1:1" x14ac:dyDescent="0.2">
      <c r="A41" s="5"/>
    </row>
    <row r="42" spans="1:1" x14ac:dyDescent="0.2">
      <c r="A42" s="5"/>
    </row>
    <row r="43" spans="1:1" x14ac:dyDescent="0.2">
      <c r="A43" s="5"/>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3FC4D-B5FA-F740-8B07-35B356657FA1}">
  <dimension ref="A1:E18"/>
  <sheetViews>
    <sheetView workbookViewId="0">
      <selection activeCell="A8" sqref="A8"/>
    </sheetView>
  </sheetViews>
  <sheetFormatPr baseColWidth="10" defaultRowHeight="16" x14ac:dyDescent="0.2"/>
  <cols>
    <col min="1" max="1" width="31.6640625" customWidth="1"/>
    <col min="2" max="2" width="29.6640625" bestFit="1" customWidth="1"/>
    <col min="3" max="3" width="23" bestFit="1" customWidth="1"/>
    <col min="4" max="4" width="36.5" bestFit="1" customWidth="1"/>
    <col min="5" max="5" width="50" customWidth="1"/>
  </cols>
  <sheetData>
    <row r="1" spans="1:5" x14ac:dyDescent="0.2">
      <c r="A1" t="s">
        <v>0</v>
      </c>
      <c r="B1" t="s">
        <v>169</v>
      </c>
      <c r="C1" t="s">
        <v>65</v>
      </c>
      <c r="D1" t="s">
        <v>170</v>
      </c>
      <c r="E1" t="s">
        <v>66</v>
      </c>
    </row>
    <row r="2" spans="1:5" x14ac:dyDescent="0.2">
      <c r="A2" t="s">
        <v>1</v>
      </c>
      <c r="B2" s="1">
        <f>SUM('COVID-NET Hosp Ages, May 16'!D3:'COVID-NET Hosp Ages, May 16'!D13)</f>
        <v>68</v>
      </c>
      <c r="C2" s="5">
        <f>'Grosse et al, 2009'!D2</f>
        <v>864396.27794981166</v>
      </c>
      <c r="D2" s="31">
        <f>B2/$B$7</f>
        <v>3.0825022665457841E-3</v>
      </c>
      <c r="E2" s="5">
        <f>0.3*C2*D2</f>
        <v>799.35104579221013</v>
      </c>
    </row>
    <row r="3" spans="1:5" x14ac:dyDescent="0.2">
      <c r="A3" t="s">
        <v>165</v>
      </c>
      <c r="B3" s="1">
        <f>SUM('COVID-NET Hosp Ages, May 16'!E3:'COVID-NET Hosp Ages, May 16'!E13)</f>
        <v>91</v>
      </c>
      <c r="C3" s="5">
        <f>AVERAGE('Grosse et al, 2009'!D3:'Grosse et al, 2009'!D5)</f>
        <v>1283052.6639552086</v>
      </c>
      <c r="D3" s="31">
        <f>B3/$B$7</f>
        <v>4.1251133272892111E-3</v>
      </c>
      <c r="E3" s="5">
        <f>0.3*C3*D3</f>
        <v>1587.8212931086671</v>
      </c>
    </row>
    <row r="4" spans="1:5" x14ac:dyDescent="0.2">
      <c r="A4" t="s">
        <v>166</v>
      </c>
      <c r="B4" s="1">
        <f>SUM('COVID-NET Hosp Ages, May 16'!F3:'COVID-NET Hosp Ages, May 16'!F13)</f>
        <v>5356</v>
      </c>
      <c r="C4" s="5">
        <f>AVERAGE('Grosse et al, 2009'!D6:'Grosse et al, 2009'!D11)</f>
        <v>1571596.8319428565</v>
      </c>
      <c r="D4" s="31">
        <f>B4/$B$7</f>
        <v>0.24279238440616502</v>
      </c>
      <c r="E4" s="5">
        <f>0.3*C4*D4</f>
        <v>114471.52264577434</v>
      </c>
    </row>
    <row r="5" spans="1:5" x14ac:dyDescent="0.2">
      <c r="A5" t="s">
        <v>167</v>
      </c>
      <c r="B5" s="1">
        <f>SUM('COVID-NET Hosp Ages, May 16'!G3:'COVID-NET Hosp Ages, May 16'!G13)</f>
        <v>6561</v>
      </c>
      <c r="C5" s="5">
        <f>AVERAGE('Grosse et al, 2009'!D12:'Grosse et al, 2009'!D14)</f>
        <v>746445.98103934107</v>
      </c>
      <c r="D5" s="31">
        <f>B5/$B$7</f>
        <v>0.29741613780598369</v>
      </c>
      <c r="E5" s="5">
        <f>0.3*C5*D5</f>
        <v>66601.524228455804</v>
      </c>
    </row>
    <row r="6" spans="1:5" x14ac:dyDescent="0.2">
      <c r="A6" t="s">
        <v>168</v>
      </c>
      <c r="B6" s="1">
        <f>SUM('COVID-NET Hosp Ages, May 16'!H3:'COVID-NET Hosp Ages, May 16'!H13)</f>
        <v>9984</v>
      </c>
      <c r="C6" s="5">
        <f>AVERAGE('Grosse et al, 2009'!D15:'Grosse et al, 2009'!D18)</f>
        <v>234034.98414818238</v>
      </c>
      <c r="D6" s="31">
        <f>B6/$B$7</f>
        <v>0.45258386219401631</v>
      </c>
      <c r="E6" s="5">
        <f>0.3*C6*D6</f>
        <v>31776.137104289926</v>
      </c>
    </row>
    <row r="7" spans="1:5" x14ac:dyDescent="0.2">
      <c r="A7" t="s">
        <v>23</v>
      </c>
      <c r="B7" s="1">
        <f>SUM(B2:B6)</f>
        <v>22060</v>
      </c>
      <c r="C7" s="5"/>
      <c r="D7" s="31">
        <f>SUM(D2:D6)</f>
        <v>1</v>
      </c>
      <c r="E7" s="7">
        <f>SUM(E2:E6)</f>
        <v>215236.35631742096</v>
      </c>
    </row>
    <row r="8" spans="1:5" x14ac:dyDescent="0.2">
      <c r="A8" t="s">
        <v>221</v>
      </c>
    </row>
    <row r="11" spans="1:5" x14ac:dyDescent="0.2">
      <c r="A11" t="s">
        <v>61</v>
      </c>
      <c r="B11" t="s">
        <v>75</v>
      </c>
      <c r="C11" t="s">
        <v>81</v>
      </c>
      <c r="D11" t="s">
        <v>83</v>
      </c>
      <c r="E11" t="s">
        <v>100</v>
      </c>
    </row>
    <row r="12" spans="1:5" ht="88" customHeight="1" x14ac:dyDescent="0.2">
      <c r="A12" t="s">
        <v>63</v>
      </c>
      <c r="B12" s="5">
        <f>0.55*16800+0.88*6761</f>
        <v>15189.68</v>
      </c>
      <c r="C12">
        <v>2014</v>
      </c>
      <c r="D12" s="14">
        <f>(B16/B15)*B12</f>
        <v>16706.711364215895</v>
      </c>
      <c r="E12" s="25" t="s">
        <v>102</v>
      </c>
    </row>
    <row r="13" spans="1:5" x14ac:dyDescent="0.2">
      <c r="A13" s="13" t="s">
        <v>64</v>
      </c>
      <c r="B13" s="5">
        <f>E7</f>
        <v>215236.35631742096</v>
      </c>
      <c r="C13">
        <v>2020</v>
      </c>
      <c r="D13" s="5">
        <f>B13</f>
        <v>215236.35631742096</v>
      </c>
      <c r="E13" t="s">
        <v>171</v>
      </c>
    </row>
    <row r="14" spans="1:5" x14ac:dyDescent="0.2">
      <c r="A14" s="13"/>
      <c r="B14" s="5"/>
    </row>
    <row r="15" spans="1:5" x14ac:dyDescent="0.2">
      <c r="A15" s="13" t="s">
        <v>101</v>
      </c>
      <c r="B15" s="26">
        <v>235.3</v>
      </c>
    </row>
    <row r="16" spans="1:5" x14ac:dyDescent="0.2">
      <c r="A16" t="s">
        <v>26</v>
      </c>
      <c r="B16">
        <v>258.8</v>
      </c>
    </row>
    <row r="17" spans="1:2" x14ac:dyDescent="0.2">
      <c r="A17" s="13"/>
      <c r="B17" s="5"/>
    </row>
    <row r="18" spans="1:2" x14ac:dyDescent="0.2">
      <c r="A18" s="11" t="s">
        <v>69</v>
      </c>
      <c r="B18" s="7">
        <f>D12+D13</f>
        <v>231943.06768163684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305C1-CFB0-3A48-A5A3-3C0B439BD7EA}">
  <dimension ref="A1:E10"/>
  <sheetViews>
    <sheetView zoomScaleNormal="100" workbookViewId="0">
      <selection activeCell="E5" sqref="E5"/>
    </sheetView>
  </sheetViews>
  <sheetFormatPr baseColWidth="10" defaultRowHeight="16" x14ac:dyDescent="0.2"/>
  <cols>
    <col min="1" max="1" width="22.1640625" bestFit="1" customWidth="1"/>
    <col min="4" max="4" width="17.33203125" bestFit="1" customWidth="1"/>
    <col min="5" max="5" width="65.6640625" style="6" customWidth="1"/>
  </cols>
  <sheetData>
    <row r="1" spans="1:5" ht="17" x14ac:dyDescent="0.2">
      <c r="A1" t="s">
        <v>61</v>
      </c>
      <c r="B1" t="s">
        <v>75</v>
      </c>
      <c r="C1" t="s">
        <v>81</v>
      </c>
      <c r="D1" t="s">
        <v>83</v>
      </c>
      <c r="E1" s="6" t="s">
        <v>62</v>
      </c>
    </row>
    <row r="2" spans="1:5" ht="68" x14ac:dyDescent="0.2">
      <c r="A2" t="s">
        <v>74</v>
      </c>
      <c r="B2" s="5">
        <f>28.43*(1757/26)</f>
        <v>1921.2119230769231</v>
      </c>
      <c r="C2" s="15">
        <v>2020</v>
      </c>
      <c r="D2" s="5">
        <f>B2</f>
        <v>1921.2119230769231</v>
      </c>
      <c r="E2" s="6" t="s">
        <v>99</v>
      </c>
    </row>
    <row r="3" spans="1:5" ht="85" x14ac:dyDescent="0.2">
      <c r="A3" t="s">
        <v>76</v>
      </c>
      <c r="B3" s="5">
        <f>9501000000/961000</f>
        <v>9886.5764828303854</v>
      </c>
      <c r="C3" s="16">
        <v>2013</v>
      </c>
      <c r="D3" s="5">
        <f>(B9/B8)*B3</f>
        <v>11042.926170722934</v>
      </c>
      <c r="E3" s="6" t="s">
        <v>85</v>
      </c>
    </row>
    <row r="4" spans="1:5" ht="51" x14ac:dyDescent="0.2">
      <c r="A4" t="s">
        <v>86</v>
      </c>
      <c r="B4" s="5">
        <f>6700+3500+3000*6</f>
        <v>28200</v>
      </c>
      <c r="C4" s="16">
        <v>2002</v>
      </c>
      <c r="D4" s="5">
        <f>(B9/B7)*B4</f>
        <v>41070.118176702315</v>
      </c>
      <c r="E4" s="6" t="s">
        <v>87</v>
      </c>
    </row>
    <row r="5" spans="1:5" ht="68" x14ac:dyDescent="0.2">
      <c r="A5" t="s">
        <v>90</v>
      </c>
      <c r="B5" s="5">
        <f>11000+5000+4000*4+3000*8</f>
        <v>56000</v>
      </c>
      <c r="C5" s="16">
        <v>2002</v>
      </c>
      <c r="D5" s="14">
        <f>(B9/B7)*B5</f>
        <v>81557.681485649984</v>
      </c>
      <c r="E5" s="6" t="s">
        <v>93</v>
      </c>
    </row>
    <row r="7" spans="1:5" x14ac:dyDescent="0.2">
      <c r="A7" t="s">
        <v>84</v>
      </c>
      <c r="B7">
        <v>177.7</v>
      </c>
    </row>
    <row r="8" spans="1:5" x14ac:dyDescent="0.2">
      <c r="A8" t="s">
        <v>77</v>
      </c>
      <c r="B8">
        <v>231.7</v>
      </c>
    </row>
    <row r="9" spans="1:5" x14ac:dyDescent="0.2">
      <c r="A9" t="s">
        <v>26</v>
      </c>
      <c r="B9">
        <v>258.8</v>
      </c>
    </row>
    <row r="10" spans="1:5" x14ac:dyDescent="0.2">
      <c r="A10" t="s">
        <v>82</v>
      </c>
      <c r="B10">
        <v>259.10000000000002</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72F16-0DDF-D242-A88F-3A763AD8BE63}">
  <dimension ref="A1:H13"/>
  <sheetViews>
    <sheetView workbookViewId="0">
      <selection activeCell="C13" sqref="C13"/>
    </sheetView>
  </sheetViews>
  <sheetFormatPr baseColWidth="10" defaultRowHeight="16" x14ac:dyDescent="0.2"/>
  <cols>
    <col min="2" max="2" width="14.6640625" bestFit="1" customWidth="1"/>
    <col min="3" max="3" width="14.6640625" customWidth="1"/>
  </cols>
  <sheetData>
    <row r="1" spans="1:8" x14ac:dyDescent="0.2">
      <c r="A1" t="s">
        <v>201</v>
      </c>
    </row>
    <row r="2" spans="1:8" x14ac:dyDescent="0.2">
      <c r="A2" t="s">
        <v>202</v>
      </c>
      <c r="B2" t="s">
        <v>203</v>
      </c>
      <c r="C2" t="s">
        <v>220</v>
      </c>
      <c r="D2" t="s">
        <v>204</v>
      </c>
      <c r="E2" t="s">
        <v>205</v>
      </c>
      <c r="F2" t="s">
        <v>206</v>
      </c>
      <c r="G2" t="s">
        <v>207</v>
      </c>
      <c r="H2" t="s">
        <v>208</v>
      </c>
    </row>
    <row r="3" spans="1:8" x14ac:dyDescent="0.2">
      <c r="A3">
        <v>2020</v>
      </c>
      <c r="B3" t="s">
        <v>209</v>
      </c>
      <c r="C3" s="29">
        <v>43897</v>
      </c>
      <c r="D3">
        <v>0</v>
      </c>
      <c r="E3">
        <v>0</v>
      </c>
      <c r="F3">
        <v>12</v>
      </c>
      <c r="G3">
        <v>5</v>
      </c>
      <c r="H3">
        <v>24</v>
      </c>
    </row>
    <row r="4" spans="1:8" x14ac:dyDescent="0.2">
      <c r="A4">
        <v>2020</v>
      </c>
      <c r="B4" t="s">
        <v>210</v>
      </c>
      <c r="C4" s="29">
        <v>43904</v>
      </c>
      <c r="D4">
        <v>0</v>
      </c>
      <c r="E4">
        <v>0</v>
      </c>
      <c r="F4">
        <v>50</v>
      </c>
      <c r="G4">
        <v>74</v>
      </c>
      <c r="H4">
        <v>88</v>
      </c>
    </row>
    <row r="5" spans="1:8" x14ac:dyDescent="0.2">
      <c r="A5">
        <v>2020</v>
      </c>
      <c r="B5" t="s">
        <v>211</v>
      </c>
      <c r="C5" s="29">
        <v>43911</v>
      </c>
      <c r="D5">
        <v>0</v>
      </c>
      <c r="E5">
        <v>4</v>
      </c>
      <c r="F5">
        <v>250</v>
      </c>
      <c r="G5">
        <v>291</v>
      </c>
      <c r="H5">
        <v>405</v>
      </c>
    </row>
    <row r="6" spans="1:8" x14ac:dyDescent="0.2">
      <c r="A6">
        <v>2020</v>
      </c>
      <c r="B6" t="s">
        <v>212</v>
      </c>
      <c r="C6" s="29">
        <v>43918</v>
      </c>
      <c r="D6">
        <v>7</v>
      </c>
      <c r="E6">
        <v>5</v>
      </c>
      <c r="F6">
        <v>626</v>
      </c>
      <c r="G6">
        <v>785</v>
      </c>
      <c r="H6">
        <v>1039</v>
      </c>
    </row>
    <row r="7" spans="1:8" x14ac:dyDescent="0.2">
      <c r="A7">
        <v>2020</v>
      </c>
      <c r="B7" t="s">
        <v>213</v>
      </c>
      <c r="C7" s="29">
        <v>43925</v>
      </c>
      <c r="D7">
        <v>10</v>
      </c>
      <c r="E7">
        <v>9</v>
      </c>
      <c r="F7">
        <v>622</v>
      </c>
      <c r="G7">
        <v>989</v>
      </c>
      <c r="H7">
        <v>1368</v>
      </c>
    </row>
    <row r="8" spans="1:8" x14ac:dyDescent="0.2">
      <c r="A8">
        <v>2020</v>
      </c>
      <c r="B8" t="s">
        <v>214</v>
      </c>
      <c r="C8" s="29">
        <v>43932</v>
      </c>
      <c r="D8">
        <v>10</v>
      </c>
      <c r="E8">
        <v>9</v>
      </c>
      <c r="F8">
        <v>594</v>
      </c>
      <c r="G8">
        <v>882</v>
      </c>
      <c r="H8">
        <v>1388</v>
      </c>
    </row>
    <row r="9" spans="1:8" x14ac:dyDescent="0.2">
      <c r="A9">
        <v>2020</v>
      </c>
      <c r="B9" t="s">
        <v>215</v>
      </c>
      <c r="C9" s="29">
        <v>43939</v>
      </c>
      <c r="D9">
        <v>12</v>
      </c>
      <c r="E9">
        <v>7</v>
      </c>
      <c r="F9">
        <v>716</v>
      </c>
      <c r="G9">
        <v>905</v>
      </c>
      <c r="H9">
        <v>1497</v>
      </c>
    </row>
    <row r="10" spans="1:8" x14ac:dyDescent="0.2">
      <c r="A10">
        <v>2020</v>
      </c>
      <c r="B10" t="s">
        <v>216</v>
      </c>
      <c r="C10" s="29">
        <v>43946</v>
      </c>
      <c r="D10">
        <v>8</v>
      </c>
      <c r="E10">
        <v>15</v>
      </c>
      <c r="F10">
        <v>726</v>
      </c>
      <c r="G10">
        <v>768</v>
      </c>
      <c r="H10">
        <v>1395</v>
      </c>
    </row>
    <row r="11" spans="1:8" x14ac:dyDescent="0.2">
      <c r="A11">
        <v>2020</v>
      </c>
      <c r="B11" t="s">
        <v>217</v>
      </c>
      <c r="C11" s="29">
        <v>43953</v>
      </c>
      <c r="D11">
        <v>8</v>
      </c>
      <c r="E11">
        <v>16</v>
      </c>
      <c r="F11">
        <v>694</v>
      </c>
      <c r="G11">
        <v>757</v>
      </c>
      <c r="H11">
        <v>1231</v>
      </c>
    </row>
    <row r="12" spans="1:8" x14ac:dyDescent="0.2">
      <c r="A12">
        <v>2020</v>
      </c>
      <c r="B12" t="s">
        <v>218</v>
      </c>
      <c r="C12" s="29">
        <v>43960</v>
      </c>
      <c r="D12">
        <v>7</v>
      </c>
      <c r="E12">
        <v>17</v>
      </c>
      <c r="F12">
        <v>636</v>
      </c>
      <c r="G12">
        <v>663</v>
      </c>
      <c r="H12">
        <v>936</v>
      </c>
    </row>
    <row r="13" spans="1:8" x14ac:dyDescent="0.2">
      <c r="A13">
        <v>2020</v>
      </c>
      <c r="B13" t="s">
        <v>219</v>
      </c>
      <c r="C13" s="29">
        <v>43967</v>
      </c>
      <c r="D13">
        <v>6</v>
      </c>
      <c r="E13">
        <v>9</v>
      </c>
      <c r="F13">
        <v>430</v>
      </c>
      <c r="G13">
        <v>442</v>
      </c>
      <c r="H13">
        <v>613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DFE04-D541-D949-B945-F67233C7F5B9}">
  <dimension ref="A1:B9"/>
  <sheetViews>
    <sheetView workbookViewId="0">
      <selection activeCell="B7" sqref="B7"/>
    </sheetView>
  </sheetViews>
  <sheetFormatPr baseColWidth="10" defaultRowHeight="16" x14ac:dyDescent="0.2"/>
  <cols>
    <col min="1" max="1" width="44.6640625" bestFit="1" customWidth="1"/>
  </cols>
  <sheetData>
    <row r="1" spans="1:2" x14ac:dyDescent="0.2">
      <c r="A1" t="s">
        <v>186</v>
      </c>
      <c r="B1" s="1">
        <f>'IHME Projections 05.26'!$U$204</f>
        <v>131967.02600000001</v>
      </c>
    </row>
    <row r="2" spans="1:2" x14ac:dyDescent="0.2">
      <c r="A2" t="s">
        <v>396</v>
      </c>
      <c r="B2" s="31">
        <f>AVERAGE('IFR, Asymptomatic Estimates'!B12,'IFR, Asymptomatic Estimates'!B13)</f>
        <v>1.3658536585365852E-2</v>
      </c>
    </row>
    <row r="3" spans="1:2" x14ac:dyDescent="0.2">
      <c r="A3" t="s">
        <v>397</v>
      </c>
      <c r="B3" s="1">
        <f>B1/B2</f>
        <v>9661871.5464285742</v>
      </c>
    </row>
    <row r="4" spans="1:2" x14ac:dyDescent="0.2">
      <c r="A4" t="s">
        <v>187</v>
      </c>
      <c r="B4" s="1">
        <f>SUM('IHME Projections 05.26'!O2:O204)</f>
        <v>519872.40924564068</v>
      </c>
    </row>
    <row r="5" spans="1:2" x14ac:dyDescent="0.2">
      <c r="A5" s="11" t="s">
        <v>322</v>
      </c>
      <c r="B5" s="40">
        <f>B4/B3</f>
        <v>5.3806595000510736E-2</v>
      </c>
    </row>
    <row r="7" spans="1:2" x14ac:dyDescent="0.2">
      <c r="A7" t="s">
        <v>187</v>
      </c>
      <c r="B7" s="1">
        <f>SUM('IHME Projections 05.26'!O2:O204)</f>
        <v>519872.40924564068</v>
      </c>
    </row>
    <row r="8" spans="1:2" x14ac:dyDescent="0.2">
      <c r="A8" t="s">
        <v>188</v>
      </c>
      <c r="B8" s="1">
        <f>SUM('IHME Projections 05.26'!R2:R204)</f>
        <v>161380.6042559995</v>
      </c>
    </row>
    <row r="9" spans="1:2" x14ac:dyDescent="0.2">
      <c r="A9" s="11" t="s">
        <v>189</v>
      </c>
      <c r="B9" s="40">
        <f>B8/B7</f>
        <v>0.31042348350467441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6C5BD-C383-E944-B1C3-C232F2CA38E8}">
  <dimension ref="A1:E13"/>
  <sheetViews>
    <sheetView workbookViewId="0">
      <selection activeCell="B12" sqref="B12"/>
    </sheetView>
  </sheetViews>
  <sheetFormatPr baseColWidth="10" defaultRowHeight="16" x14ac:dyDescent="0.2"/>
  <cols>
    <col min="1" max="1" width="33" customWidth="1"/>
    <col min="2" max="2" width="10.1640625" customWidth="1"/>
    <col min="3" max="3" width="15.6640625" bestFit="1" customWidth="1"/>
    <col min="4" max="4" width="11.83203125" bestFit="1" customWidth="1"/>
    <col min="5" max="5" width="60.33203125" customWidth="1"/>
  </cols>
  <sheetData>
    <row r="1" spans="1:5" x14ac:dyDescent="0.2">
      <c r="A1" s="11" t="s">
        <v>311</v>
      </c>
    </row>
    <row r="2" spans="1:5" x14ac:dyDescent="0.2">
      <c r="A2" s="13" t="s">
        <v>312</v>
      </c>
      <c r="B2" t="s">
        <v>313</v>
      </c>
      <c r="C2" t="s">
        <v>97</v>
      </c>
      <c r="D2" t="s">
        <v>98</v>
      </c>
      <c r="E2" t="s">
        <v>318</v>
      </c>
    </row>
    <row r="3" spans="1:5" ht="34" x14ac:dyDescent="0.2">
      <c r="A3" t="s">
        <v>314</v>
      </c>
      <c r="B3">
        <v>6.0000000000000001E-3</v>
      </c>
      <c r="C3">
        <v>2E-3</v>
      </c>
      <c r="D3">
        <v>1.2999999999999999E-2</v>
      </c>
      <c r="E3" s="6" t="s">
        <v>319</v>
      </c>
    </row>
    <row r="4" spans="1:5" ht="17" x14ac:dyDescent="0.2">
      <c r="A4" t="s">
        <v>314</v>
      </c>
      <c r="B4">
        <v>1.2999999999999999E-2</v>
      </c>
      <c r="C4">
        <v>4.0000000000000001E-3</v>
      </c>
      <c r="D4">
        <v>3.5999999999999997E-2</v>
      </c>
      <c r="E4" s="6" t="s">
        <v>320</v>
      </c>
    </row>
    <row r="6" spans="1:5" x14ac:dyDescent="0.2">
      <c r="A6" s="11" t="s">
        <v>315</v>
      </c>
    </row>
    <row r="7" spans="1:5" x14ac:dyDescent="0.2">
      <c r="A7" t="s">
        <v>312</v>
      </c>
      <c r="B7" t="s">
        <v>321</v>
      </c>
    </row>
    <row r="8" spans="1:5" x14ac:dyDescent="0.2">
      <c r="A8" t="s">
        <v>316</v>
      </c>
      <c r="B8" s="9">
        <v>0.18</v>
      </c>
    </row>
    <row r="9" spans="1:5" x14ac:dyDescent="0.2">
      <c r="A9" t="s">
        <v>317</v>
      </c>
      <c r="B9" s="9">
        <v>0.35</v>
      </c>
    </row>
    <row r="11" spans="1:5" x14ac:dyDescent="0.2">
      <c r="A11" s="11" t="s">
        <v>323</v>
      </c>
    </row>
    <row r="12" spans="1:5" x14ac:dyDescent="0.2">
      <c r="A12" t="s">
        <v>97</v>
      </c>
      <c r="B12" s="2">
        <f>B3/(1-B8)</f>
        <v>7.3170731707317069E-3</v>
      </c>
    </row>
    <row r="13" spans="1:5" x14ac:dyDescent="0.2">
      <c r="A13" t="s">
        <v>98</v>
      </c>
      <c r="B13" s="2">
        <f>B4/(1-B9)</f>
        <v>1.9999999999999997E-2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Rounded Results in Paper</vt:lpstr>
      <vt:lpstr>Precise Results</vt:lpstr>
      <vt:lpstr>Production Value COVID-19 Death</vt:lpstr>
      <vt:lpstr>Production Value Income Death</vt:lpstr>
      <vt:lpstr>ARDS 1Y Cost, Lost Production</vt:lpstr>
      <vt:lpstr>Healthcare Utilization Costs</vt:lpstr>
      <vt:lpstr>COVID-NET Hosp Ages, May 16</vt:lpstr>
      <vt:lpstr>Hosp-Sym. Inf., ICU-Hosp Ratios</vt:lpstr>
      <vt:lpstr>IFR, Asymptomatic Estimates</vt:lpstr>
      <vt:lpstr>Popln Stay at Home</vt:lpstr>
      <vt:lpstr>Policy Duration Estimates</vt:lpstr>
      <vt:lpstr>IHME Projections 05.26</vt:lpstr>
      <vt:lpstr>IHME State Policies 05.26</vt:lpstr>
      <vt:lpstr>Grosse et al, 2009</vt:lpstr>
      <vt:lpstr>'Rounded Results in Paper'!Print_Area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2020-04-17T14:11:28Z</cp:lastPrinted>
  <dcterms:created xsi:type="dcterms:W3CDTF">2020-03-25T00:12:23Z</dcterms:created>
  <dcterms:modified xsi:type="dcterms:W3CDTF">2020-06-03T20:27:42Z</dcterms:modified>
</cp:coreProperties>
</file>