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checkCompatibility="1" autoCompressPictures="0"/>
  <bookViews>
    <workbookView xWindow="0" yWindow="0" windowWidth="28800" windowHeight="16460" firstSheet="1" activeTab="4"/>
  </bookViews>
  <sheets>
    <sheet name="Total Spending C.3-NEW" sheetId="6" r:id="rId1"/>
    <sheet name="Calcs for $2016-NEW" sheetId="7" r:id="rId2"/>
    <sheet name="Figures for C.1 and C.2-NEW" sheetId="5" r:id="rId3"/>
    <sheet name="Figures-OLD" sheetId="1" r:id="rId4"/>
    <sheet name="Calcs for nondefense $2016-OLD" sheetId="2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7" l="1"/>
  <c r="E30" i="7"/>
  <c r="E29" i="7"/>
  <c r="E28" i="7"/>
  <c r="E27" i="7"/>
  <c r="E26" i="7"/>
  <c r="E25" i="7"/>
  <c r="E24" i="7"/>
  <c r="E23" i="7"/>
  <c r="E22" i="7"/>
  <c r="E21" i="7"/>
  <c r="G12" i="7"/>
  <c r="H12" i="7"/>
  <c r="D12" i="7"/>
  <c r="E12" i="7"/>
  <c r="H11" i="7"/>
  <c r="E11" i="7"/>
  <c r="H10" i="7"/>
  <c r="E10" i="7"/>
  <c r="H9" i="7"/>
  <c r="E9" i="7"/>
  <c r="H8" i="7"/>
  <c r="E8" i="7"/>
  <c r="H7" i="7"/>
  <c r="E7" i="7"/>
  <c r="H6" i="7"/>
  <c r="E6" i="7"/>
  <c r="H5" i="7"/>
  <c r="E5" i="7"/>
  <c r="H4" i="7"/>
  <c r="E4" i="7"/>
  <c r="H3" i="7"/>
  <c r="E3" i="7"/>
  <c r="R19" i="6"/>
  <c r="R20" i="6"/>
  <c r="Q20" i="6"/>
  <c r="P20" i="6"/>
  <c r="O20" i="6"/>
  <c r="N20" i="6"/>
  <c r="M20" i="6"/>
  <c r="L20" i="6"/>
  <c r="K20" i="6"/>
  <c r="J20" i="6"/>
  <c r="I20" i="6"/>
  <c r="E14" i="6"/>
  <c r="E13" i="6"/>
  <c r="E12" i="6"/>
  <c r="E11" i="6"/>
  <c r="E10" i="6"/>
  <c r="E9" i="6"/>
  <c r="E8" i="6"/>
  <c r="E7" i="6"/>
  <c r="E6" i="6"/>
  <c r="E5" i="6"/>
  <c r="J16" i="5"/>
  <c r="H16" i="5"/>
  <c r="J15" i="5"/>
  <c r="H15" i="5"/>
  <c r="J14" i="5"/>
  <c r="H14" i="5"/>
  <c r="J13" i="5"/>
  <c r="H13" i="5"/>
  <c r="J12" i="5"/>
  <c r="H12" i="5"/>
  <c r="J11" i="5"/>
  <c r="H11" i="5"/>
  <c r="J10" i="5"/>
  <c r="H10" i="5"/>
  <c r="J9" i="5"/>
  <c r="H9" i="5"/>
  <c r="J8" i="5"/>
  <c r="H8" i="5"/>
  <c r="J7" i="5"/>
  <c r="H7" i="5"/>
  <c r="E26" i="2"/>
  <c r="E27" i="2"/>
  <c r="E28" i="2"/>
  <c r="E29" i="2"/>
  <c r="D30" i="2"/>
  <c r="E30" i="2"/>
  <c r="E21" i="2"/>
  <c r="E22" i="2"/>
  <c r="E23" i="2"/>
  <c r="E24" i="2"/>
  <c r="E25" i="2"/>
  <c r="L8" i="1"/>
  <c r="L9" i="1"/>
  <c r="L10" i="1"/>
  <c r="L11" i="1"/>
  <c r="L12" i="1"/>
  <c r="L13" i="1"/>
  <c r="L14" i="1"/>
  <c r="L15" i="1"/>
  <c r="L16" i="1"/>
  <c r="L7" i="1"/>
  <c r="H3" i="2"/>
  <c r="H4" i="2"/>
  <c r="H5" i="2"/>
  <c r="H6" i="2"/>
  <c r="H8" i="2"/>
  <c r="H9" i="2"/>
  <c r="H10" i="2"/>
  <c r="H11" i="2"/>
  <c r="G12" i="2"/>
  <c r="H12" i="2"/>
  <c r="H7" i="2"/>
  <c r="E8" i="2"/>
  <c r="E9" i="2"/>
  <c r="E10" i="2"/>
  <c r="E11" i="2"/>
  <c r="D12" i="2"/>
  <c r="E12" i="2"/>
  <c r="E3" i="2"/>
  <c r="E4" i="2"/>
  <c r="E5" i="2"/>
  <c r="E6" i="2"/>
  <c r="E7" i="2"/>
  <c r="J8" i="1"/>
  <c r="J9" i="1"/>
  <c r="J10" i="1"/>
  <c r="J11" i="1"/>
  <c r="J12" i="1"/>
  <c r="J13" i="1"/>
  <c r="J14" i="1"/>
  <c r="J15" i="1"/>
  <c r="J16" i="1"/>
  <c r="J7" i="1"/>
  <c r="I8" i="1"/>
  <c r="I9" i="1"/>
  <c r="I10" i="1"/>
  <c r="I11" i="1"/>
  <c r="I12" i="1"/>
  <c r="I13" i="1"/>
  <c r="I14" i="1"/>
  <c r="I15" i="1"/>
  <c r="I16" i="1"/>
  <c r="I7" i="1"/>
</calcChain>
</file>

<file path=xl/sharedStrings.xml><?xml version="1.0" encoding="utf-8"?>
<sst xmlns="http://schemas.openxmlformats.org/spreadsheetml/2006/main" count="92" uniqueCount="50">
  <si>
    <t>FY</t>
  </si>
  <si>
    <t>Def - $2016</t>
  </si>
  <si>
    <t>Def - Nominal</t>
  </si>
  <si>
    <t>NonDef - Nominal</t>
  </si>
  <si>
    <t>NonDef - $2016</t>
  </si>
  <si>
    <t>https://www.cbo.gov/sites/default/files/112th-congress-2011-2012/reports/BudgetTables.pdf</t>
  </si>
  <si>
    <t>Sources:</t>
  </si>
  <si>
    <t>Original CBO Baseline: CBO, The Budget and Economic Outlook: An Update, August 24, 2011, Table 1-6;</t>
  </si>
  <si>
    <t>Defense Figures: Congressional Research Service, Defense Spending and the Budget Control Act Limits, July 22, 2015, Table 1, https://www.fas.org/sgp/crs/natsec/R44039.pdf</t>
  </si>
  <si>
    <t>FY2012 from CRS, Table 2: http://www.naesp.org/sites/default/files/CRS%20on%20Sequestration.pdf</t>
  </si>
  <si>
    <t>Budget Control Act Sequestration Spending Caps (FY2012 to FY2021) - as subsequently amended in 2012 and 2013</t>
  </si>
  <si>
    <t>Excludes OCO/War, Disaster, Program Integrity, and Emergency Funding</t>
  </si>
  <si>
    <t>Actual</t>
  </si>
  <si>
    <t>Projected</t>
  </si>
  <si>
    <t xml:space="preserve">Note: The CBO baseline used here was used by CRS report on defense funding under the caps. I used those CBO numbers of nondefense. </t>
  </si>
  <si>
    <t xml:space="preserve">CBO states: "These estimates incorporate the assumption that such budget authority grows at the rate of inflation from its level in 2011." </t>
  </si>
  <si>
    <t>CRS defense report used fy2016 OMB historical tables to adjust for inflation</t>
  </si>
  <si>
    <t>Def - Deflator</t>
  </si>
  <si>
    <t>NonDef - Deflator</t>
  </si>
  <si>
    <t>Note: OMB did not provide a deflator for fy2021 so I increased it by the increase from fy2019-fy2020 for both</t>
  </si>
  <si>
    <t>For Defense, all the numbers match CRS vs my calcuations except fy2012 (CRS shows 590 and I got 584)</t>
  </si>
  <si>
    <t xml:space="preserve">Discretionary Budget Authority, $Billions </t>
  </si>
  <si>
    <t>NonDefense Figures: FY2013 figure from Congressional Research Service, The Budget Control Act and Trends in Discretionary Spending, November 26, 2014, Table 3, https://www.fas.org/sgp/crs/misc/RL34424.pdf</t>
  </si>
  <si>
    <t>FY2014 to FY2021 figures from CBO August 2015 baseline, Table 1-3, https://www.cbo.gov/publication/45069</t>
  </si>
  <si>
    <t>Def - Aug 2011 CBO Baseline</t>
  </si>
  <si>
    <t>Non-Def - Aug 2011 CBO Baseline</t>
  </si>
  <si>
    <t>Total - Aug 2011 CBO Baseline</t>
  </si>
  <si>
    <t>Nominal</t>
  </si>
  <si>
    <t>Deflator</t>
  </si>
  <si>
    <t>In $2016</t>
  </si>
  <si>
    <t>Aug 2011 CBO Baseline</t>
  </si>
  <si>
    <t>Aug 2011 CBO Baseline in $2016</t>
  </si>
  <si>
    <t>Total</t>
  </si>
  <si>
    <t>Actual/Projected Nominal</t>
  </si>
  <si>
    <t>Actual/Projected In $2016</t>
  </si>
  <si>
    <t>March 2011 CBO Adj Baseline</t>
  </si>
  <si>
    <t>March 2011 CBO Adj Baseline (in $2016)</t>
  </si>
  <si>
    <t>March 2011 CBO Adjusted Baseline: https://www.cbo.gov/sites/default/files/112th-congress-2011-2012/reports/budgetcontrolactaug1.pdf</t>
  </si>
  <si>
    <t xml:space="preserve">NonDefense Figures: </t>
  </si>
  <si>
    <t>FY2012 from Congressional Research Service, Appendix: https://www.fas.org/sgp/crs/misc/RL34424.pdf</t>
  </si>
  <si>
    <t>FY2013 figure from Congressional Research Service, Table 3, https://www.fas.org/sgp/crs/misc/RL34424.pdf</t>
  </si>
  <si>
    <t xml:space="preserve">Title: </t>
  </si>
  <si>
    <t>Discretionary Funding under Budget Caps vs. Total Federal Funding</t>
  </si>
  <si>
    <t>$Billions</t>
  </si>
  <si>
    <t>Capped Disc</t>
  </si>
  <si>
    <t>(Difference)</t>
  </si>
  <si>
    <t xml:space="preserve">Sources: Congressional Research Services, Congressional Budget Office, and Office of Management and Budget. </t>
  </si>
  <si>
    <t>In billions</t>
  </si>
  <si>
    <t>Source: Budget Authority from OMB fy2016 budget proposal (fy2021 figure = increase from fy2019 to fy2020)</t>
  </si>
  <si>
    <t>Total - March 2011 Adj CBO 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</si>
</sst>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_);[Red]\(&quot;$&quot;#,##0\)"/>
    <numFmt numFmtId="165" formatCode="0.0000"/>
    <numFmt numFmtId="166" formatCode="0.00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" fontId="0" fillId="33" borderId="0" xfId="0" applyNumberFormat="1" applyFill="1"/>
    <xf numFmtId="3" fontId="0" fillId="33" borderId="0" xfId="0" applyNumberFormat="1" applyFill="1"/>
    <xf numFmtId="0" fontId="0" fillId="33" borderId="0" xfId="0" applyFill="1" applyAlignment="1">
      <alignment horizontal="center" vertical="center" wrapText="1"/>
    </xf>
    <xf numFmtId="166" fontId="0" fillId="0" borderId="0" xfId="0" applyNumberFormat="1"/>
    <xf numFmtId="1" fontId="0" fillId="0" borderId="0" xfId="0" applyNumberFormat="1"/>
    <xf numFmtId="165" fontId="0" fillId="0" borderId="0" xfId="0" applyNumberFormat="1"/>
    <xf numFmtId="0" fontId="18" fillId="0" borderId="0" xfId="43"/>
    <xf numFmtId="164" fontId="0" fillId="0" borderId="0" xfId="0" applyNumberFormat="1" applyAlignment="1">
      <alignment horizontal="center"/>
    </xf>
    <xf numFmtId="0" fontId="0" fillId="3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3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164" fontId="0" fillId="33" borderId="0" xfId="0" applyNumberFormat="1" applyFill="1" applyAlignment="1">
      <alignment horizontal="center" vertical="center" wrapText="1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Hyperlink" xfId="43" builtinId="8"/>
    <cellStyle name="Input 2" xfId="35"/>
    <cellStyle name="Linked Cell 2" xfId="36"/>
    <cellStyle name="Neutral 2" xfId="37"/>
    <cellStyle name="Normal" xfId="0" builtinId="0"/>
    <cellStyle name="Normal 2" xfId="1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colors>
    <mruColors>
      <color rgb="FFFF9999"/>
      <color rgb="FFFD7E5E"/>
      <color rgb="FFBBA8C3"/>
      <color rgb="FFFECC26"/>
      <color rgb="FF5E5A87"/>
      <color rgb="FF1FBDC8"/>
      <color rgb="FF9FE5E4"/>
      <color rgb="FFEC4030"/>
      <color rgb="FF00818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bo.gov/sites/default/files/112th-congress-2011-2012/reports/BudgetTa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workbookViewId="0">
      <selection activeCell="F9" sqref="F9"/>
    </sheetView>
  </sheetViews>
  <sheetFormatPr baseColWidth="10" defaultColWidth="8.83203125" defaultRowHeight="14" x14ac:dyDescent="0"/>
  <cols>
    <col min="3" max="3" width="13.1640625" customWidth="1"/>
    <col min="5" max="5" width="11.5" customWidth="1"/>
    <col min="9" max="9" width="9.5" bestFit="1" customWidth="1"/>
  </cols>
  <sheetData>
    <row r="2" spans="1:6">
      <c r="B2" t="s">
        <v>41</v>
      </c>
      <c r="C2" t="s">
        <v>42</v>
      </c>
    </row>
    <row r="3" spans="1:6">
      <c r="C3" t="s">
        <v>43</v>
      </c>
    </row>
    <row r="4" spans="1:6">
      <c r="B4" s="17" t="s">
        <v>0</v>
      </c>
      <c r="C4" s="17" t="s">
        <v>44</v>
      </c>
      <c r="D4" s="17" t="s">
        <v>32</v>
      </c>
      <c r="E4" s="17" t="s">
        <v>45</v>
      </c>
    </row>
    <row r="5" spans="1:6">
      <c r="A5" s="1"/>
      <c r="B5" s="17">
        <v>2012</v>
      </c>
      <c r="C5" s="18">
        <v>1044</v>
      </c>
      <c r="D5" s="18">
        <v>3576</v>
      </c>
      <c r="E5">
        <f>D5-C5</f>
        <v>2532</v>
      </c>
    </row>
    <row r="6" spans="1:6">
      <c r="A6" s="1"/>
      <c r="B6" s="17">
        <v>2013</v>
      </c>
      <c r="C6" s="18">
        <v>988</v>
      </c>
      <c r="D6" s="18">
        <v>3478</v>
      </c>
      <c r="E6">
        <f t="shared" ref="E6:E14" si="0">D6-C6</f>
        <v>2490</v>
      </c>
    </row>
    <row r="7" spans="1:6">
      <c r="A7" s="1"/>
      <c r="B7" s="17">
        <v>2014</v>
      </c>
      <c r="C7" s="18">
        <v>1012</v>
      </c>
      <c r="D7" s="18">
        <v>3619</v>
      </c>
      <c r="E7">
        <f t="shared" si="0"/>
        <v>2607</v>
      </c>
    </row>
    <row r="8" spans="1:6">
      <c r="A8" s="3"/>
      <c r="B8" s="17">
        <v>2015</v>
      </c>
      <c r="C8" s="18">
        <v>1013</v>
      </c>
      <c r="D8" s="18">
        <v>3798</v>
      </c>
      <c r="E8">
        <f t="shared" si="0"/>
        <v>2785</v>
      </c>
    </row>
    <row r="9" spans="1:6">
      <c r="A9" s="3"/>
      <c r="B9" s="17">
        <v>2016</v>
      </c>
      <c r="C9" s="18">
        <v>1016</v>
      </c>
      <c r="D9" s="18">
        <v>4066</v>
      </c>
      <c r="E9">
        <f t="shared" si="0"/>
        <v>3050</v>
      </c>
      <c r="F9">
        <v>100</v>
      </c>
    </row>
    <row r="10" spans="1:6">
      <c r="B10" s="17">
        <v>2017</v>
      </c>
      <c r="C10" s="18">
        <v>1040</v>
      </c>
      <c r="D10" s="18">
        <v>4216</v>
      </c>
      <c r="E10">
        <f t="shared" si="0"/>
        <v>3176</v>
      </c>
      <c r="F10">
        <v>100</v>
      </c>
    </row>
    <row r="11" spans="1:6">
      <c r="B11" s="17">
        <v>2018</v>
      </c>
      <c r="C11" s="18">
        <v>1064</v>
      </c>
      <c r="D11" s="18">
        <v>4464</v>
      </c>
      <c r="E11">
        <f t="shared" si="0"/>
        <v>3400</v>
      </c>
      <c r="F11">
        <v>100</v>
      </c>
    </row>
    <row r="12" spans="1:6">
      <c r="B12" s="17">
        <v>2019</v>
      </c>
      <c r="C12" s="18">
        <v>1091</v>
      </c>
      <c r="D12" s="18">
        <v>4699</v>
      </c>
      <c r="E12">
        <f t="shared" si="0"/>
        <v>3608</v>
      </c>
      <c r="F12">
        <v>100</v>
      </c>
    </row>
    <row r="13" spans="1:6">
      <c r="B13" s="17">
        <v>2020</v>
      </c>
      <c r="C13" s="18">
        <v>1119</v>
      </c>
      <c r="D13" s="18">
        <v>4947</v>
      </c>
      <c r="E13">
        <f t="shared" si="0"/>
        <v>3828</v>
      </c>
      <c r="F13">
        <v>100</v>
      </c>
    </row>
    <row r="14" spans="1:6">
      <c r="B14" s="17">
        <v>2021</v>
      </c>
      <c r="C14" s="18">
        <v>1145</v>
      </c>
      <c r="D14" s="18">
        <v>5195</v>
      </c>
      <c r="E14">
        <f t="shared" si="0"/>
        <v>4050</v>
      </c>
      <c r="F14">
        <v>100</v>
      </c>
    </row>
    <row r="15" spans="1:6">
      <c r="B15" s="17"/>
      <c r="C15" s="18"/>
      <c r="D15" s="18"/>
    </row>
    <row r="16" spans="1:6">
      <c r="A16" t="s">
        <v>46</v>
      </c>
      <c r="B16" s="17"/>
      <c r="C16" s="18"/>
      <c r="D16" s="18"/>
    </row>
    <row r="18" spans="2:18">
      <c r="I18">
        <v>2012</v>
      </c>
      <c r="J18">
        <v>2013</v>
      </c>
      <c r="K18">
        <v>2014</v>
      </c>
      <c r="L18">
        <v>2015</v>
      </c>
      <c r="M18">
        <v>2016</v>
      </c>
      <c r="N18">
        <v>2017</v>
      </c>
      <c r="O18">
        <v>2018</v>
      </c>
      <c r="P18">
        <v>2019</v>
      </c>
      <c r="Q18">
        <v>2020</v>
      </c>
      <c r="R18">
        <v>2021</v>
      </c>
    </row>
    <row r="19" spans="2:18">
      <c r="I19">
        <v>3576168</v>
      </c>
      <c r="J19">
        <v>3478366</v>
      </c>
      <c r="K19">
        <v>3618987</v>
      </c>
      <c r="L19">
        <v>3797962</v>
      </c>
      <c r="M19">
        <v>4066474</v>
      </c>
      <c r="N19">
        <v>4215690</v>
      </c>
      <c r="O19">
        <v>4464235</v>
      </c>
      <c r="P19">
        <v>4698777</v>
      </c>
      <c r="Q19">
        <v>4947060</v>
      </c>
      <c r="R19">
        <f>Q19+(Q19-P19)</f>
        <v>5195343</v>
      </c>
    </row>
    <row r="20" spans="2:18">
      <c r="H20" t="s">
        <v>47</v>
      </c>
      <c r="I20" s="11">
        <f>I19/1000</f>
        <v>3576.1680000000001</v>
      </c>
      <c r="J20" s="11">
        <f t="shared" ref="J20:R20" si="1">J19/1000</f>
        <v>3478.366</v>
      </c>
      <c r="K20" s="11">
        <f t="shared" si="1"/>
        <v>3618.9870000000001</v>
      </c>
      <c r="L20" s="11">
        <f t="shared" si="1"/>
        <v>3797.962</v>
      </c>
      <c r="M20" s="11">
        <f t="shared" si="1"/>
        <v>4066.4740000000002</v>
      </c>
      <c r="N20" s="11">
        <f t="shared" si="1"/>
        <v>4215.6899999999996</v>
      </c>
      <c r="O20" s="11">
        <f t="shared" si="1"/>
        <v>4464.2349999999997</v>
      </c>
      <c r="P20" s="11">
        <f t="shared" si="1"/>
        <v>4698.777</v>
      </c>
      <c r="Q20" s="11">
        <f t="shared" si="1"/>
        <v>4947.0600000000004</v>
      </c>
      <c r="R20" s="11">
        <f t="shared" si="1"/>
        <v>5195.3429999999998</v>
      </c>
    </row>
    <row r="21" spans="2:18">
      <c r="B21" t="s">
        <v>48</v>
      </c>
    </row>
  </sheetData>
  <sheetProtection password="E5B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topLeftCell="A13" workbookViewId="0">
      <selection activeCell="F9" sqref="F9"/>
    </sheetView>
  </sheetViews>
  <sheetFormatPr baseColWidth="10" defaultColWidth="8.83203125" defaultRowHeight="14" x14ac:dyDescent="0"/>
  <sheetData>
    <row r="1" spans="2:8">
      <c r="C1" s="20" t="s">
        <v>2</v>
      </c>
      <c r="D1" s="20" t="s">
        <v>17</v>
      </c>
      <c r="E1" s="20" t="s">
        <v>1</v>
      </c>
      <c r="F1" s="20" t="s">
        <v>3</v>
      </c>
      <c r="G1" s="20" t="s">
        <v>18</v>
      </c>
      <c r="H1" s="19" t="s">
        <v>4</v>
      </c>
    </row>
    <row r="2" spans="2:8">
      <c r="C2" s="20"/>
      <c r="D2" s="20"/>
      <c r="E2" s="20"/>
      <c r="F2" s="20" t="s">
        <v>3</v>
      </c>
      <c r="G2" s="20" t="s">
        <v>3</v>
      </c>
      <c r="H2" s="19"/>
    </row>
    <row r="3" spans="2:8">
      <c r="B3" s="1">
        <v>2012</v>
      </c>
      <c r="C3">
        <v>555</v>
      </c>
      <c r="D3" s="12">
        <v>1.0286</v>
      </c>
      <c r="E3" s="11">
        <f t="shared" ref="E3:E12" si="0">C3/D3*$D$7</f>
        <v>583.92086330935251</v>
      </c>
      <c r="F3">
        <v>508</v>
      </c>
      <c r="G3" s="10">
        <v>1.0567</v>
      </c>
      <c r="H3" s="7">
        <f t="shared" ref="H3:H12" si="1">F3/G3*$G$7</f>
        <v>540.35393205261676</v>
      </c>
    </row>
    <row r="4" spans="2:8">
      <c r="B4" s="1">
        <v>2013</v>
      </c>
      <c r="C4">
        <v>518</v>
      </c>
      <c r="D4" s="12">
        <v>1.0350999999999999</v>
      </c>
      <c r="E4" s="11">
        <f t="shared" si="0"/>
        <v>541.57047628248483</v>
      </c>
      <c r="F4">
        <v>470</v>
      </c>
      <c r="G4" s="10">
        <v>1.073</v>
      </c>
      <c r="H4" s="7">
        <f t="shared" si="1"/>
        <v>492.33923578751171</v>
      </c>
    </row>
    <row r="5" spans="2:8">
      <c r="B5" s="1">
        <v>2014</v>
      </c>
      <c r="C5">
        <v>520</v>
      </c>
      <c r="D5" s="12">
        <v>1.0509999999999999</v>
      </c>
      <c r="E5" s="11">
        <f t="shared" si="0"/>
        <v>535.43672692673647</v>
      </c>
      <c r="F5">
        <v>492</v>
      </c>
      <c r="G5" s="10">
        <v>1.0892999999999999</v>
      </c>
      <c r="H5" s="7">
        <f t="shared" si="1"/>
        <v>507.67281740567347</v>
      </c>
    </row>
    <row r="6" spans="2:8">
      <c r="B6" s="1">
        <v>2015</v>
      </c>
      <c r="C6">
        <v>521</v>
      </c>
      <c r="D6" s="12">
        <v>1.0652999999999999</v>
      </c>
      <c r="E6" s="11">
        <f t="shared" si="0"/>
        <v>529.26518351638038</v>
      </c>
      <c r="F6">
        <v>492</v>
      </c>
      <c r="G6" s="10">
        <v>1.1032</v>
      </c>
      <c r="H6" s="7">
        <f t="shared" si="1"/>
        <v>501.27628716461209</v>
      </c>
    </row>
    <row r="7" spans="2:8">
      <c r="B7" s="3">
        <v>2016</v>
      </c>
      <c r="C7">
        <v>523</v>
      </c>
      <c r="D7" s="12">
        <v>1.0822000000000001</v>
      </c>
      <c r="E7" s="11">
        <f t="shared" si="0"/>
        <v>523</v>
      </c>
      <c r="F7">
        <v>493</v>
      </c>
      <c r="G7" s="10">
        <v>1.1240000000000001</v>
      </c>
      <c r="H7" s="7">
        <f t="shared" si="1"/>
        <v>493</v>
      </c>
    </row>
    <row r="8" spans="2:8">
      <c r="B8" s="1">
        <v>2017</v>
      </c>
      <c r="C8">
        <v>536</v>
      </c>
      <c r="D8" s="12">
        <v>1.1014999999999999</v>
      </c>
      <c r="E8" s="11">
        <f t="shared" si="0"/>
        <v>526.60844303222882</v>
      </c>
      <c r="F8">
        <v>504</v>
      </c>
      <c r="G8" s="10">
        <v>1.1471</v>
      </c>
      <c r="H8" s="7">
        <f t="shared" si="1"/>
        <v>493.85057972277923</v>
      </c>
    </row>
    <row r="9" spans="2:8">
      <c r="B9" s="1">
        <v>2018</v>
      </c>
      <c r="C9">
        <v>549</v>
      </c>
      <c r="D9" s="12">
        <v>1.1229</v>
      </c>
      <c r="E9" s="11">
        <f t="shared" si="0"/>
        <v>529.10125567726425</v>
      </c>
      <c r="F9">
        <v>517</v>
      </c>
      <c r="G9" s="10">
        <v>1.1720999999999999</v>
      </c>
      <c r="H9" s="7">
        <f t="shared" si="1"/>
        <v>495.78363620851468</v>
      </c>
    </row>
    <row r="10" spans="2:8">
      <c r="B10" s="1">
        <v>2019</v>
      </c>
      <c r="C10">
        <v>562</v>
      </c>
      <c r="D10" s="12">
        <v>1.1453</v>
      </c>
      <c r="E10" s="11">
        <f t="shared" si="0"/>
        <v>531.03675892779188</v>
      </c>
      <c r="F10">
        <v>531</v>
      </c>
      <c r="G10" s="10">
        <v>1.1992</v>
      </c>
      <c r="H10" s="7">
        <f t="shared" si="1"/>
        <v>497.70180120080056</v>
      </c>
    </row>
    <row r="11" spans="2:8">
      <c r="B11" s="1">
        <v>2020</v>
      </c>
      <c r="C11">
        <v>576</v>
      </c>
      <c r="D11" s="12">
        <v>1.1682999999999999</v>
      </c>
      <c r="E11" s="11">
        <f t="shared" si="0"/>
        <v>533.55062911923312</v>
      </c>
      <c r="F11">
        <v>544</v>
      </c>
      <c r="G11" s="10">
        <v>1.2262999999999999</v>
      </c>
      <c r="H11" s="7">
        <f t="shared" si="1"/>
        <v>498.61860882328966</v>
      </c>
    </row>
    <row r="12" spans="2:8">
      <c r="B12" s="1">
        <v>2021</v>
      </c>
      <c r="C12">
        <v>590</v>
      </c>
      <c r="D12">
        <f>1.1683+0.023</f>
        <v>1.1912999999999998</v>
      </c>
      <c r="E12" s="11">
        <f t="shared" si="0"/>
        <v>535.96743053806779</v>
      </c>
      <c r="F12">
        <v>551</v>
      </c>
      <c r="G12">
        <f>1.226+0.027</f>
        <v>1.2529999999999999</v>
      </c>
      <c r="H12" s="7">
        <f t="shared" si="1"/>
        <v>494.27294493216294</v>
      </c>
    </row>
    <row r="14" spans="2:8">
      <c r="B14" t="s">
        <v>16</v>
      </c>
    </row>
    <row r="15" spans="2:8">
      <c r="B15" t="s">
        <v>19</v>
      </c>
    </row>
    <row r="16" spans="2:8">
      <c r="B16" t="s">
        <v>20</v>
      </c>
    </row>
    <row r="19" spans="2:5">
      <c r="C19" t="s">
        <v>49</v>
      </c>
    </row>
    <row r="20" spans="2:5">
      <c r="C20" s="1" t="s">
        <v>27</v>
      </c>
      <c r="D20" s="1" t="s">
        <v>28</v>
      </c>
      <c r="E20" s="14" t="s">
        <v>29</v>
      </c>
    </row>
    <row r="21" spans="2:5">
      <c r="B21">
        <v>2012</v>
      </c>
      <c r="C21">
        <v>1087</v>
      </c>
      <c r="D21" s="10">
        <v>1.0511999999999999</v>
      </c>
      <c r="E21" s="11">
        <f t="shared" ref="E21:E29" si="2">C21/D21*$D$25</f>
        <v>1155.4545281582953</v>
      </c>
    </row>
    <row r="22" spans="2:5">
      <c r="B22">
        <v>2013</v>
      </c>
      <c r="C22">
        <v>1109</v>
      </c>
      <c r="D22" s="10">
        <v>1.0659000000000001</v>
      </c>
      <c r="E22" s="11">
        <f t="shared" si="2"/>
        <v>1162.5824186133784</v>
      </c>
    </row>
    <row r="23" spans="2:5">
      <c r="B23">
        <v>2014</v>
      </c>
      <c r="C23">
        <v>1134</v>
      </c>
      <c r="D23" s="10">
        <v>1.0825</v>
      </c>
      <c r="E23" s="11">
        <f t="shared" si="2"/>
        <v>1170.5603695150114</v>
      </c>
    </row>
    <row r="24" spans="2:5">
      <c r="B24">
        <v>2015</v>
      </c>
      <c r="C24">
        <v>1159</v>
      </c>
      <c r="D24" s="10">
        <v>1.097</v>
      </c>
      <c r="E24" s="11">
        <f t="shared" si="2"/>
        <v>1180.5529626253417</v>
      </c>
    </row>
    <row r="25" spans="2:5">
      <c r="B25">
        <v>2016</v>
      </c>
      <c r="C25">
        <v>1186</v>
      </c>
      <c r="D25" s="10">
        <v>1.1173999999999999</v>
      </c>
      <c r="E25" s="11">
        <f>C25/D25*$D$25</f>
        <v>1186</v>
      </c>
    </row>
    <row r="26" spans="2:5">
      <c r="B26">
        <v>2017</v>
      </c>
      <c r="C26">
        <v>1218</v>
      </c>
      <c r="D26" s="10">
        <v>1.1404000000000001</v>
      </c>
      <c r="E26" s="11">
        <f t="shared" si="2"/>
        <v>1193.4349351104875</v>
      </c>
    </row>
    <row r="27" spans="2:5">
      <c r="B27">
        <v>2018</v>
      </c>
      <c r="C27">
        <v>1251</v>
      </c>
      <c r="D27" s="10">
        <v>1.1653</v>
      </c>
      <c r="E27" s="11">
        <f t="shared" si="2"/>
        <v>1199.5772762378788</v>
      </c>
    </row>
    <row r="28" spans="2:5">
      <c r="B28">
        <v>2019</v>
      </c>
      <c r="C28">
        <v>1285</v>
      </c>
      <c r="D28" s="10">
        <v>1.1920999999999999</v>
      </c>
      <c r="E28" s="11">
        <f t="shared" si="2"/>
        <v>1204.4786511198724</v>
      </c>
    </row>
    <row r="29" spans="2:5">
      <c r="B29">
        <v>2020</v>
      </c>
      <c r="C29">
        <v>1319</v>
      </c>
      <c r="D29" s="10">
        <v>1.2189000000000001</v>
      </c>
      <c r="E29" s="11">
        <f t="shared" si="2"/>
        <v>1209.1644925752728</v>
      </c>
    </row>
    <row r="30" spans="2:5">
      <c r="B30">
        <v>2021</v>
      </c>
      <c r="C30">
        <v>1353</v>
      </c>
      <c r="D30">
        <f>1.219+0.027</f>
        <v>1.246</v>
      </c>
      <c r="E30" s="11">
        <f>C30/D30*$D$25</f>
        <v>1213.3565008025682</v>
      </c>
    </row>
  </sheetData>
  <sheetProtection password="E5B0" sheet="1" objects="1" scenarios="1"/>
  <mergeCells count="6">
    <mergeCell ref="H1:H2"/>
    <mergeCell ref="C1:C2"/>
    <mergeCell ref="D1:D2"/>
    <mergeCell ref="E1:E2"/>
    <mergeCell ref="F1:F2"/>
    <mergeCell ref="G1:G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F1" workbookViewId="0">
      <selection activeCell="F9" sqref="F9"/>
    </sheetView>
  </sheetViews>
  <sheetFormatPr baseColWidth="10" defaultColWidth="8.83203125" defaultRowHeight="14" x14ac:dyDescent="0"/>
  <cols>
    <col min="1" max="1" width="8.83203125" style="4"/>
    <col min="2" max="2" width="8.83203125" style="1"/>
    <col min="3" max="3" width="13.33203125" customWidth="1"/>
    <col min="4" max="4" width="14" customWidth="1"/>
    <col min="5" max="5" width="14.1640625" customWidth="1"/>
    <col min="6" max="6" width="13.5" customWidth="1"/>
    <col min="7" max="7" width="15.83203125" customWidth="1"/>
    <col min="8" max="9" width="11.5" customWidth="1"/>
    <col min="10" max="10" width="12.1640625" customWidth="1"/>
  </cols>
  <sheetData>
    <row r="1" spans="1:11">
      <c r="A1" s="4" t="s">
        <v>10</v>
      </c>
    </row>
    <row r="2" spans="1:11">
      <c r="A2" s="4" t="s">
        <v>21</v>
      </c>
    </row>
    <row r="3" spans="1:11">
      <c r="A3" s="5" t="s">
        <v>11</v>
      </c>
      <c r="C3" s="16"/>
      <c r="D3" s="16"/>
      <c r="E3" s="16"/>
      <c r="F3" s="16"/>
      <c r="G3" s="16"/>
      <c r="H3" s="16"/>
      <c r="I3" s="16"/>
      <c r="J3" s="16"/>
    </row>
    <row r="4" spans="1:11">
      <c r="A4" s="5"/>
      <c r="C4" s="16"/>
      <c r="D4" s="16"/>
      <c r="E4" s="16"/>
      <c r="F4" s="16"/>
      <c r="G4" s="24" t="s">
        <v>32</v>
      </c>
      <c r="H4" s="24"/>
      <c r="I4" s="24"/>
      <c r="J4" s="24"/>
    </row>
    <row r="5" spans="1:11" ht="56">
      <c r="C5" s="20" t="s">
        <v>2</v>
      </c>
      <c r="D5" s="20" t="s">
        <v>1</v>
      </c>
      <c r="E5" s="20" t="s">
        <v>3</v>
      </c>
      <c r="F5" s="20" t="s">
        <v>4</v>
      </c>
      <c r="G5" s="19" t="s">
        <v>35</v>
      </c>
      <c r="H5" s="19" t="s">
        <v>33</v>
      </c>
      <c r="I5" s="15" t="s">
        <v>36</v>
      </c>
      <c r="J5" s="25" t="s">
        <v>34</v>
      </c>
    </row>
    <row r="6" spans="1:11">
      <c r="B6" s="1" t="s">
        <v>0</v>
      </c>
      <c r="C6" s="20"/>
      <c r="D6" s="20" t="s">
        <v>1</v>
      </c>
      <c r="E6" s="20" t="s">
        <v>3</v>
      </c>
      <c r="F6" s="20"/>
      <c r="G6" s="19"/>
      <c r="H6" s="19"/>
      <c r="I6" s="15"/>
      <c r="J6" s="19"/>
    </row>
    <row r="7" spans="1:11">
      <c r="A7" s="21" t="s">
        <v>12</v>
      </c>
      <c r="B7" s="1">
        <v>2012</v>
      </c>
      <c r="C7">
        <v>555</v>
      </c>
      <c r="D7">
        <v>590</v>
      </c>
      <c r="E7">
        <v>489</v>
      </c>
      <c r="F7" s="11">
        <v>540.35393205261676</v>
      </c>
      <c r="G7" s="8">
        <v>1087</v>
      </c>
      <c r="H7" s="8">
        <f t="shared" ref="H7:H16" si="0">C7+E7</f>
        <v>1044</v>
      </c>
      <c r="I7" s="8">
        <v>1155.4545281582953</v>
      </c>
      <c r="J7" s="8">
        <f t="shared" ref="J7:J16" si="1">D7+F7</f>
        <v>1130.3539320526168</v>
      </c>
      <c r="K7" s="8"/>
    </row>
    <row r="8" spans="1:11">
      <c r="A8" s="21"/>
      <c r="B8" s="1">
        <v>2013</v>
      </c>
      <c r="C8">
        <v>518</v>
      </c>
      <c r="D8">
        <v>542</v>
      </c>
      <c r="E8">
        <v>470</v>
      </c>
      <c r="F8" s="11">
        <v>492.33923578751171</v>
      </c>
      <c r="G8" s="8">
        <v>1109</v>
      </c>
      <c r="H8" s="8">
        <f t="shared" si="0"/>
        <v>988</v>
      </c>
      <c r="I8" s="8">
        <v>1162.5824186133784</v>
      </c>
      <c r="J8" s="8">
        <f t="shared" si="1"/>
        <v>1034.3392357875118</v>
      </c>
      <c r="K8" s="8"/>
    </row>
    <row r="9" spans="1:11">
      <c r="A9" s="21"/>
      <c r="B9" s="1">
        <v>2014</v>
      </c>
      <c r="C9">
        <v>520</v>
      </c>
      <c r="D9">
        <v>536</v>
      </c>
      <c r="E9">
        <v>492</v>
      </c>
      <c r="F9" s="11">
        <v>507.67281740567347</v>
      </c>
      <c r="G9" s="8">
        <v>1134</v>
      </c>
      <c r="H9" s="8">
        <f t="shared" si="0"/>
        <v>1012</v>
      </c>
      <c r="I9" s="8">
        <v>1170.5603695150114</v>
      </c>
      <c r="J9" s="8">
        <f t="shared" si="1"/>
        <v>1043.6728174056734</v>
      </c>
      <c r="K9" s="8"/>
    </row>
    <row r="10" spans="1:11">
      <c r="A10" s="21"/>
      <c r="B10" s="1">
        <v>2015</v>
      </c>
      <c r="C10">
        <v>521</v>
      </c>
      <c r="D10">
        <v>530</v>
      </c>
      <c r="E10">
        <v>492</v>
      </c>
      <c r="F10" s="11">
        <v>501.27628716461209</v>
      </c>
      <c r="G10" s="8">
        <v>1159</v>
      </c>
      <c r="H10" s="8">
        <f t="shared" si="0"/>
        <v>1013</v>
      </c>
      <c r="I10" s="8">
        <v>1180.5529626253417</v>
      </c>
      <c r="J10" s="8">
        <f t="shared" si="1"/>
        <v>1031.2762871646121</v>
      </c>
      <c r="K10" s="8"/>
    </row>
    <row r="11" spans="1:11">
      <c r="A11" s="22" t="s">
        <v>13</v>
      </c>
      <c r="B11" s="2">
        <v>2016</v>
      </c>
      <c r="C11">
        <v>523</v>
      </c>
      <c r="D11">
        <v>523</v>
      </c>
      <c r="E11">
        <v>493</v>
      </c>
      <c r="F11" s="11">
        <v>493</v>
      </c>
      <c r="G11" s="8">
        <v>1186</v>
      </c>
      <c r="H11" s="8">
        <f t="shared" si="0"/>
        <v>1016</v>
      </c>
      <c r="I11" s="8">
        <v>1186</v>
      </c>
      <c r="J11" s="8">
        <f t="shared" si="1"/>
        <v>1016</v>
      </c>
      <c r="K11" s="8">
        <v>100</v>
      </c>
    </row>
    <row r="12" spans="1:11">
      <c r="A12" s="23"/>
      <c r="B12" s="1">
        <v>2017</v>
      </c>
      <c r="C12">
        <v>536</v>
      </c>
      <c r="D12">
        <v>527</v>
      </c>
      <c r="E12">
        <v>504</v>
      </c>
      <c r="F12" s="11">
        <v>493.85057972277923</v>
      </c>
      <c r="G12" s="8">
        <v>1218</v>
      </c>
      <c r="H12" s="8">
        <f t="shared" si="0"/>
        <v>1040</v>
      </c>
      <c r="I12" s="8">
        <v>1193.4349351104875</v>
      </c>
      <c r="J12" s="8">
        <f t="shared" si="1"/>
        <v>1020.8505797227792</v>
      </c>
      <c r="K12" s="8">
        <v>100</v>
      </c>
    </row>
    <row r="13" spans="1:11">
      <c r="A13" s="23"/>
      <c r="B13" s="1">
        <v>2018</v>
      </c>
      <c r="C13">
        <v>549</v>
      </c>
      <c r="D13">
        <v>529</v>
      </c>
      <c r="E13">
        <v>515</v>
      </c>
      <c r="F13" s="11">
        <v>495.78363620851468</v>
      </c>
      <c r="G13" s="8">
        <v>1251</v>
      </c>
      <c r="H13" s="8">
        <f t="shared" si="0"/>
        <v>1064</v>
      </c>
      <c r="I13" s="8">
        <v>1199.5772762378788</v>
      </c>
      <c r="J13" s="8">
        <f t="shared" si="1"/>
        <v>1024.7836362085147</v>
      </c>
      <c r="K13" s="8">
        <v>100</v>
      </c>
    </row>
    <row r="14" spans="1:11">
      <c r="A14" s="23"/>
      <c r="B14" s="1">
        <v>2019</v>
      </c>
      <c r="C14">
        <v>562</v>
      </c>
      <c r="D14">
        <v>531</v>
      </c>
      <c r="E14">
        <v>529</v>
      </c>
      <c r="F14" s="11">
        <v>497.70180120080056</v>
      </c>
      <c r="G14" s="8">
        <v>1285</v>
      </c>
      <c r="H14" s="8">
        <f t="shared" si="0"/>
        <v>1091</v>
      </c>
      <c r="I14" s="8">
        <v>1204.4786511198724</v>
      </c>
      <c r="J14" s="8">
        <f t="shared" si="1"/>
        <v>1028.7018012008007</v>
      </c>
      <c r="K14" s="8">
        <v>100</v>
      </c>
    </row>
    <row r="15" spans="1:11">
      <c r="A15" s="23"/>
      <c r="B15" s="1">
        <v>2020</v>
      </c>
      <c r="C15">
        <v>576</v>
      </c>
      <c r="D15">
        <v>534</v>
      </c>
      <c r="E15">
        <v>543</v>
      </c>
      <c r="F15" s="11">
        <v>498.61860882328966</v>
      </c>
      <c r="G15" s="8">
        <v>1319</v>
      </c>
      <c r="H15" s="8">
        <f t="shared" si="0"/>
        <v>1119</v>
      </c>
      <c r="I15" s="8">
        <v>1209.1644925752728</v>
      </c>
      <c r="J15" s="8">
        <f t="shared" si="1"/>
        <v>1032.6186088232896</v>
      </c>
      <c r="K15" s="8">
        <v>100</v>
      </c>
    </row>
    <row r="16" spans="1:11">
      <c r="A16" s="23"/>
      <c r="B16" s="1">
        <v>2021</v>
      </c>
      <c r="C16">
        <v>590</v>
      </c>
      <c r="D16">
        <v>536</v>
      </c>
      <c r="E16">
        <v>555</v>
      </c>
      <c r="F16" s="11">
        <v>494.27294493216294</v>
      </c>
      <c r="G16" s="8">
        <v>1353</v>
      </c>
      <c r="H16" s="8">
        <f t="shared" si="0"/>
        <v>1145</v>
      </c>
      <c r="I16" s="8">
        <v>1213.3565008025682</v>
      </c>
      <c r="J16" s="8">
        <f t="shared" si="1"/>
        <v>1030.272944932163</v>
      </c>
      <c r="K16" s="8">
        <v>100</v>
      </c>
    </row>
    <row r="18" spans="1:9">
      <c r="A18" s="4" t="s">
        <v>6</v>
      </c>
    </row>
    <row r="19" spans="1:9">
      <c r="A19" s="4" t="s">
        <v>37</v>
      </c>
    </row>
    <row r="20" spans="1:9">
      <c r="A20" s="4" t="s">
        <v>8</v>
      </c>
    </row>
    <row r="21" spans="1:9">
      <c r="A21" s="4" t="s">
        <v>38</v>
      </c>
    </row>
    <row r="22" spans="1:9">
      <c r="A22" s="4" t="s">
        <v>39</v>
      </c>
      <c r="F22" s="4"/>
      <c r="H22" s="1"/>
      <c r="I22" s="1"/>
    </row>
    <row r="23" spans="1:9">
      <c r="A23" s="4" t="s">
        <v>40</v>
      </c>
    </row>
    <row r="24" spans="1:9">
      <c r="A24" s="4" t="s">
        <v>23</v>
      </c>
    </row>
  </sheetData>
  <sheetProtection password="E5B0" sheet="1" objects="1" scenarios="1"/>
  <mergeCells count="10">
    <mergeCell ref="A7:A10"/>
    <mergeCell ref="A11:A16"/>
    <mergeCell ref="G4:J4"/>
    <mergeCell ref="C5:C6"/>
    <mergeCell ref="D5:D6"/>
    <mergeCell ref="E5:E6"/>
    <mergeCell ref="F5:F6"/>
    <mergeCell ref="G5:G6"/>
    <mergeCell ref="H5:H6"/>
    <mergeCell ref="J5:J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F9" sqref="F9"/>
    </sheetView>
  </sheetViews>
  <sheetFormatPr baseColWidth="10" defaultColWidth="8.83203125" defaultRowHeight="14" x14ac:dyDescent="0"/>
  <cols>
    <col min="1" max="1" width="8.83203125" style="4"/>
    <col min="2" max="2" width="8.83203125" style="1"/>
    <col min="3" max="3" width="13.6640625" style="1" customWidth="1"/>
    <col min="4" max="4" width="13.33203125" customWidth="1"/>
    <col min="5" max="5" width="14" customWidth="1"/>
    <col min="6" max="6" width="17.1640625" customWidth="1"/>
    <col min="7" max="7" width="14.1640625" customWidth="1"/>
    <col min="8" max="8" width="13.5" customWidth="1"/>
    <col min="9" max="9" width="15.83203125" customWidth="1"/>
    <col min="10" max="11" width="11.5" customWidth="1"/>
    <col min="12" max="12" width="12.1640625" customWidth="1"/>
  </cols>
  <sheetData>
    <row r="1" spans="1:12">
      <c r="A1" s="4" t="s">
        <v>10</v>
      </c>
    </row>
    <row r="2" spans="1:12">
      <c r="A2" s="4" t="s">
        <v>21</v>
      </c>
    </row>
    <row r="3" spans="1:12">
      <c r="A3" s="5" t="s">
        <v>11</v>
      </c>
      <c r="D3" s="6"/>
      <c r="E3" s="6"/>
      <c r="F3" s="6"/>
      <c r="G3" s="6"/>
      <c r="H3" s="6"/>
      <c r="I3" s="6"/>
      <c r="J3" s="6"/>
      <c r="K3" s="6"/>
      <c r="L3" s="6"/>
    </row>
    <row r="4" spans="1:12">
      <c r="A4" s="5"/>
      <c r="D4" s="6"/>
      <c r="E4" s="6"/>
      <c r="F4" s="6"/>
      <c r="G4" s="6"/>
      <c r="H4" s="6"/>
      <c r="I4" s="24" t="s">
        <v>32</v>
      </c>
      <c r="J4" s="24"/>
      <c r="K4" s="24"/>
      <c r="L4" s="24"/>
    </row>
    <row r="5" spans="1:12" ht="42">
      <c r="C5" s="20" t="s">
        <v>24</v>
      </c>
      <c r="D5" s="20" t="s">
        <v>2</v>
      </c>
      <c r="E5" s="20" t="s">
        <v>1</v>
      </c>
      <c r="F5" s="20" t="s">
        <v>25</v>
      </c>
      <c r="G5" s="20" t="s">
        <v>3</v>
      </c>
      <c r="H5" s="20" t="s">
        <v>4</v>
      </c>
      <c r="I5" s="19" t="s">
        <v>30</v>
      </c>
      <c r="J5" s="19" t="s">
        <v>33</v>
      </c>
      <c r="K5" s="9" t="s">
        <v>31</v>
      </c>
      <c r="L5" s="25" t="s">
        <v>34</v>
      </c>
    </row>
    <row r="6" spans="1:12">
      <c r="B6" s="1" t="s">
        <v>0</v>
      </c>
      <c r="C6" s="20"/>
      <c r="D6" s="20"/>
      <c r="E6" s="20" t="s">
        <v>1</v>
      </c>
      <c r="F6" s="20"/>
      <c r="G6" s="20" t="s">
        <v>3</v>
      </c>
      <c r="H6" s="20"/>
      <c r="I6" s="19"/>
      <c r="J6" s="19"/>
      <c r="K6" s="9"/>
      <c r="L6" s="19"/>
    </row>
    <row r="7" spans="1:12">
      <c r="A7" s="21" t="s">
        <v>12</v>
      </c>
      <c r="B7" s="1">
        <v>2012</v>
      </c>
      <c r="C7" s="1">
        <v>562</v>
      </c>
      <c r="D7">
        <v>555</v>
      </c>
      <c r="E7">
        <v>590</v>
      </c>
      <c r="F7">
        <v>528</v>
      </c>
      <c r="G7">
        <v>508</v>
      </c>
      <c r="H7" s="11">
        <v>540.35393205261676</v>
      </c>
      <c r="I7" s="8">
        <f>C7+F7</f>
        <v>1090</v>
      </c>
      <c r="J7" s="8">
        <f>D7+G7</f>
        <v>1063</v>
      </c>
      <c r="K7" s="8">
        <v>1158.6434550989347</v>
      </c>
      <c r="L7" s="8">
        <f>E7+H7</f>
        <v>1130.3539320526168</v>
      </c>
    </row>
    <row r="8" spans="1:12">
      <c r="A8" s="21"/>
      <c r="B8" s="1">
        <v>2013</v>
      </c>
      <c r="C8" s="1">
        <v>574</v>
      </c>
      <c r="D8">
        <v>518</v>
      </c>
      <c r="E8">
        <v>542</v>
      </c>
      <c r="F8">
        <v>538</v>
      </c>
      <c r="G8">
        <v>470</v>
      </c>
      <c r="H8" s="11">
        <v>492.33923578751171</v>
      </c>
      <c r="I8" s="8">
        <f t="shared" ref="I8:I16" si="0">C8+F8</f>
        <v>1112</v>
      </c>
      <c r="J8" s="8">
        <f t="shared" ref="J8:J16" si="1">D8+G8</f>
        <v>988</v>
      </c>
      <c r="K8" s="8">
        <v>1165.727366544704</v>
      </c>
      <c r="L8" s="8">
        <f t="shared" ref="L8:L16" si="2">E8+H8</f>
        <v>1034.3392357875118</v>
      </c>
    </row>
    <row r="9" spans="1:12">
      <c r="A9" s="21"/>
      <c r="B9" s="1">
        <v>2014</v>
      </c>
      <c r="C9" s="1">
        <v>586</v>
      </c>
      <c r="D9">
        <v>520</v>
      </c>
      <c r="E9">
        <v>536</v>
      </c>
      <c r="F9">
        <v>550</v>
      </c>
      <c r="G9">
        <v>492</v>
      </c>
      <c r="H9" s="11">
        <v>507.67281740567347</v>
      </c>
      <c r="I9" s="8">
        <f t="shared" si="0"/>
        <v>1136</v>
      </c>
      <c r="J9" s="8">
        <f t="shared" si="1"/>
        <v>1012</v>
      </c>
      <c r="K9" s="8">
        <v>1172.6248498845266</v>
      </c>
      <c r="L9" s="8">
        <f t="shared" si="2"/>
        <v>1043.6728174056734</v>
      </c>
    </row>
    <row r="10" spans="1:12">
      <c r="A10" s="21"/>
      <c r="B10" s="1">
        <v>2015</v>
      </c>
      <c r="C10" s="1">
        <v>599</v>
      </c>
      <c r="D10">
        <v>521</v>
      </c>
      <c r="E10">
        <v>530</v>
      </c>
      <c r="F10">
        <v>562</v>
      </c>
      <c r="G10">
        <v>492</v>
      </c>
      <c r="H10" s="11">
        <v>501.27628716461209</v>
      </c>
      <c r="I10" s="8">
        <f t="shared" si="0"/>
        <v>1161</v>
      </c>
      <c r="J10" s="8">
        <f t="shared" si="1"/>
        <v>1013</v>
      </c>
      <c r="K10" s="8">
        <v>1182.5901549680948</v>
      </c>
      <c r="L10" s="8">
        <f t="shared" si="2"/>
        <v>1031.2762871646121</v>
      </c>
    </row>
    <row r="11" spans="1:12">
      <c r="A11" s="22" t="s">
        <v>13</v>
      </c>
      <c r="B11" s="2">
        <v>2016</v>
      </c>
      <c r="C11" s="3">
        <v>614</v>
      </c>
      <c r="D11">
        <v>523</v>
      </c>
      <c r="E11">
        <v>523</v>
      </c>
      <c r="F11">
        <v>576</v>
      </c>
      <c r="G11">
        <v>493</v>
      </c>
      <c r="H11" s="11">
        <v>493</v>
      </c>
      <c r="I11" s="8">
        <f t="shared" si="0"/>
        <v>1190</v>
      </c>
      <c r="J11" s="8">
        <f t="shared" si="1"/>
        <v>1016</v>
      </c>
      <c r="K11" s="8">
        <v>1190</v>
      </c>
      <c r="L11" s="8">
        <f t="shared" si="2"/>
        <v>1016</v>
      </c>
    </row>
    <row r="12" spans="1:12">
      <c r="A12" s="23"/>
      <c r="B12" s="1">
        <v>2017</v>
      </c>
      <c r="C12" s="1">
        <v>630</v>
      </c>
      <c r="D12">
        <v>536</v>
      </c>
      <c r="E12">
        <v>527</v>
      </c>
      <c r="F12">
        <v>590</v>
      </c>
      <c r="G12">
        <v>504</v>
      </c>
      <c r="H12" s="11">
        <v>493.85057972277923</v>
      </c>
      <c r="I12" s="8">
        <f t="shared" si="0"/>
        <v>1220</v>
      </c>
      <c r="J12" s="8">
        <f t="shared" si="1"/>
        <v>1040</v>
      </c>
      <c r="K12" s="8">
        <v>1195.394598386531</v>
      </c>
      <c r="L12" s="8">
        <f t="shared" si="2"/>
        <v>1020.8505797227792</v>
      </c>
    </row>
    <row r="13" spans="1:12">
      <c r="A13" s="23"/>
      <c r="B13" s="1">
        <v>2018</v>
      </c>
      <c r="C13" s="1">
        <v>646</v>
      </c>
      <c r="D13">
        <v>549</v>
      </c>
      <c r="E13">
        <v>529</v>
      </c>
      <c r="F13">
        <v>606</v>
      </c>
      <c r="G13">
        <v>515</v>
      </c>
      <c r="H13" s="11">
        <v>495.78363620851468</v>
      </c>
      <c r="I13" s="8">
        <f t="shared" si="0"/>
        <v>1252</v>
      </c>
      <c r="J13" s="8">
        <f t="shared" si="1"/>
        <v>1064</v>
      </c>
      <c r="K13" s="8">
        <v>1200.5361709431047</v>
      </c>
      <c r="L13" s="8">
        <f t="shared" si="2"/>
        <v>1024.7836362085147</v>
      </c>
    </row>
    <row r="14" spans="1:12">
      <c r="A14" s="23"/>
      <c r="B14" s="1">
        <v>2019</v>
      </c>
      <c r="C14" s="1">
        <v>664</v>
      </c>
      <c r="D14">
        <v>562</v>
      </c>
      <c r="E14">
        <v>531</v>
      </c>
      <c r="F14">
        <v>622</v>
      </c>
      <c r="G14">
        <v>529</v>
      </c>
      <c r="H14" s="11">
        <v>497.70180120080056</v>
      </c>
      <c r="I14" s="8">
        <f t="shared" si="0"/>
        <v>1286</v>
      </c>
      <c r="J14" s="8">
        <f t="shared" si="1"/>
        <v>1091</v>
      </c>
      <c r="K14" s="8">
        <v>1205.415988591561</v>
      </c>
      <c r="L14" s="8">
        <f t="shared" si="2"/>
        <v>1028.7018012008007</v>
      </c>
    </row>
    <row r="15" spans="1:12">
      <c r="A15" s="23"/>
      <c r="B15" s="1">
        <v>2020</v>
      </c>
      <c r="C15" s="1">
        <v>682</v>
      </c>
      <c r="D15">
        <v>576</v>
      </c>
      <c r="E15">
        <v>534</v>
      </c>
      <c r="F15">
        <v>639</v>
      </c>
      <c r="G15">
        <v>543</v>
      </c>
      <c r="H15" s="11">
        <v>498.61860882328966</v>
      </c>
      <c r="I15" s="8">
        <f t="shared" si="0"/>
        <v>1321</v>
      </c>
      <c r="J15" s="8">
        <f t="shared" si="1"/>
        <v>1119</v>
      </c>
      <c r="K15" s="8">
        <v>1210.9979489703828</v>
      </c>
      <c r="L15" s="8">
        <f t="shared" si="2"/>
        <v>1032.6186088232896</v>
      </c>
    </row>
    <row r="16" spans="1:12">
      <c r="A16" s="23"/>
      <c r="B16" s="1">
        <v>2021</v>
      </c>
      <c r="C16" s="1">
        <v>700</v>
      </c>
      <c r="D16">
        <v>590</v>
      </c>
      <c r="E16">
        <v>536</v>
      </c>
      <c r="F16">
        <v>656</v>
      </c>
      <c r="G16">
        <v>555</v>
      </c>
      <c r="H16" s="11">
        <v>494.27294493216294</v>
      </c>
      <c r="I16" s="8">
        <f t="shared" si="0"/>
        <v>1356</v>
      </c>
      <c r="J16" s="8">
        <f t="shared" si="1"/>
        <v>1145</v>
      </c>
      <c r="K16" s="8">
        <v>1216.0468699839487</v>
      </c>
      <c r="L16" s="8">
        <f t="shared" si="2"/>
        <v>1030.272944932163</v>
      </c>
    </row>
    <row r="18" spans="1:11">
      <c r="A18" s="4" t="s">
        <v>6</v>
      </c>
    </row>
    <row r="19" spans="1:11">
      <c r="A19" s="4" t="s">
        <v>7</v>
      </c>
      <c r="H19" s="13" t="s">
        <v>5</v>
      </c>
    </row>
    <row r="20" spans="1:11">
      <c r="A20" s="4" t="s">
        <v>8</v>
      </c>
    </row>
    <row r="21" spans="1:11">
      <c r="A21" s="4" t="s">
        <v>22</v>
      </c>
    </row>
    <row r="22" spans="1:11">
      <c r="A22" s="4" t="s">
        <v>9</v>
      </c>
      <c r="F22" s="4"/>
      <c r="H22" s="4"/>
      <c r="J22" s="1"/>
      <c r="K22" s="1"/>
    </row>
    <row r="23" spans="1:11">
      <c r="A23" s="4" t="s">
        <v>23</v>
      </c>
    </row>
    <row r="25" spans="1:11">
      <c r="A25" s="4" t="s">
        <v>14</v>
      </c>
    </row>
    <row r="26" spans="1:11">
      <c r="A26" s="4" t="s">
        <v>15</v>
      </c>
    </row>
  </sheetData>
  <sheetProtection password="E5B0" sheet="1" objects="1" scenarios="1"/>
  <mergeCells count="12">
    <mergeCell ref="A11:A16"/>
    <mergeCell ref="C5:C6"/>
    <mergeCell ref="D5:D6"/>
    <mergeCell ref="E5:E6"/>
    <mergeCell ref="G5:G6"/>
    <mergeCell ref="F5:F6"/>
    <mergeCell ref="I4:L4"/>
    <mergeCell ref="I5:I6"/>
    <mergeCell ref="J5:J6"/>
    <mergeCell ref="L5:L6"/>
    <mergeCell ref="A7:A10"/>
    <mergeCell ref="H5:H6"/>
  </mergeCells>
  <phoneticPr fontId="19" type="noConversion"/>
  <hyperlinks>
    <hyperlink ref="H19" r:id="rId1"/>
  </hyperlink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tabSelected="1" workbookViewId="0">
      <selection activeCell="F9" sqref="F9"/>
    </sheetView>
  </sheetViews>
  <sheetFormatPr baseColWidth="10" defaultColWidth="8.83203125" defaultRowHeight="14" x14ac:dyDescent="0"/>
  <sheetData>
    <row r="1" spans="2:8">
      <c r="C1" s="20" t="s">
        <v>2</v>
      </c>
      <c r="D1" s="20" t="s">
        <v>17</v>
      </c>
      <c r="E1" s="20" t="s">
        <v>1</v>
      </c>
      <c r="F1" s="20" t="s">
        <v>3</v>
      </c>
      <c r="G1" s="20" t="s">
        <v>18</v>
      </c>
      <c r="H1" s="19" t="s">
        <v>4</v>
      </c>
    </row>
    <row r="2" spans="2:8">
      <c r="C2" s="20"/>
      <c r="D2" s="20"/>
      <c r="E2" s="20"/>
      <c r="F2" s="20" t="s">
        <v>3</v>
      </c>
      <c r="G2" s="20" t="s">
        <v>3</v>
      </c>
      <c r="H2" s="19"/>
    </row>
    <row r="3" spans="2:8">
      <c r="B3" s="1">
        <v>2012</v>
      </c>
      <c r="C3">
        <v>555</v>
      </c>
      <c r="D3" s="12">
        <v>1.0286</v>
      </c>
      <c r="E3" s="11">
        <f t="shared" ref="E3:E12" si="0">C3/D3*$D$7</f>
        <v>583.92086330935251</v>
      </c>
      <c r="F3">
        <v>508</v>
      </c>
      <c r="G3" s="10">
        <v>1.0567</v>
      </c>
      <c r="H3" s="7">
        <f t="shared" ref="H3:H12" si="1">F3/G3*$G$7</f>
        <v>540.35393205261676</v>
      </c>
    </row>
    <row r="4" spans="2:8">
      <c r="B4" s="1">
        <v>2013</v>
      </c>
      <c r="C4">
        <v>518</v>
      </c>
      <c r="D4" s="12">
        <v>1.0350999999999999</v>
      </c>
      <c r="E4" s="11">
        <f t="shared" si="0"/>
        <v>541.57047628248483</v>
      </c>
      <c r="F4">
        <v>470</v>
      </c>
      <c r="G4" s="10">
        <v>1.073</v>
      </c>
      <c r="H4" s="7">
        <f t="shared" si="1"/>
        <v>492.33923578751171</v>
      </c>
    </row>
    <row r="5" spans="2:8">
      <c r="B5" s="1">
        <v>2014</v>
      </c>
      <c r="C5">
        <v>520</v>
      </c>
      <c r="D5" s="12">
        <v>1.0509999999999999</v>
      </c>
      <c r="E5" s="11">
        <f t="shared" si="0"/>
        <v>535.43672692673647</v>
      </c>
      <c r="F5">
        <v>492</v>
      </c>
      <c r="G5" s="10">
        <v>1.0892999999999999</v>
      </c>
      <c r="H5" s="7">
        <f t="shared" si="1"/>
        <v>507.67281740567347</v>
      </c>
    </row>
    <row r="6" spans="2:8">
      <c r="B6" s="1">
        <v>2015</v>
      </c>
      <c r="C6">
        <v>521</v>
      </c>
      <c r="D6" s="12">
        <v>1.0652999999999999</v>
      </c>
      <c r="E6" s="11">
        <f t="shared" si="0"/>
        <v>529.26518351638038</v>
      </c>
      <c r="F6">
        <v>492</v>
      </c>
      <c r="G6" s="10">
        <v>1.1032</v>
      </c>
      <c r="H6" s="7">
        <f t="shared" si="1"/>
        <v>501.27628716461209</v>
      </c>
    </row>
    <row r="7" spans="2:8">
      <c r="B7" s="3">
        <v>2016</v>
      </c>
      <c r="C7">
        <v>523</v>
      </c>
      <c r="D7" s="12">
        <v>1.0822000000000001</v>
      </c>
      <c r="E7" s="11">
        <f t="shared" si="0"/>
        <v>523</v>
      </c>
      <c r="F7">
        <v>493</v>
      </c>
      <c r="G7" s="10">
        <v>1.1240000000000001</v>
      </c>
      <c r="H7" s="7">
        <f t="shared" si="1"/>
        <v>493</v>
      </c>
    </row>
    <row r="8" spans="2:8">
      <c r="B8" s="1">
        <v>2017</v>
      </c>
      <c r="C8">
        <v>536</v>
      </c>
      <c r="D8" s="12">
        <v>1.1014999999999999</v>
      </c>
      <c r="E8" s="11">
        <f t="shared" si="0"/>
        <v>526.60844303222882</v>
      </c>
      <c r="F8">
        <v>504</v>
      </c>
      <c r="G8" s="10">
        <v>1.1471</v>
      </c>
      <c r="H8" s="7">
        <f t="shared" si="1"/>
        <v>493.85057972277923</v>
      </c>
    </row>
    <row r="9" spans="2:8">
      <c r="B9" s="1">
        <v>2018</v>
      </c>
      <c r="C9">
        <v>549</v>
      </c>
      <c r="D9" s="12">
        <v>1.1229</v>
      </c>
      <c r="E9" s="11">
        <f t="shared" si="0"/>
        <v>529.10125567726425</v>
      </c>
      <c r="F9">
        <v>517</v>
      </c>
      <c r="G9" s="10">
        <v>1.1720999999999999</v>
      </c>
      <c r="H9" s="7">
        <f t="shared" si="1"/>
        <v>495.78363620851468</v>
      </c>
    </row>
    <row r="10" spans="2:8">
      <c r="B10" s="1">
        <v>2019</v>
      </c>
      <c r="C10">
        <v>562</v>
      </c>
      <c r="D10" s="12">
        <v>1.1453</v>
      </c>
      <c r="E10" s="11">
        <f t="shared" si="0"/>
        <v>531.03675892779188</v>
      </c>
      <c r="F10">
        <v>531</v>
      </c>
      <c r="G10" s="10">
        <v>1.1992</v>
      </c>
      <c r="H10" s="7">
        <f t="shared" si="1"/>
        <v>497.70180120080056</v>
      </c>
    </row>
    <row r="11" spans="2:8">
      <c r="B11" s="1">
        <v>2020</v>
      </c>
      <c r="C11">
        <v>576</v>
      </c>
      <c r="D11" s="12">
        <v>1.1682999999999999</v>
      </c>
      <c r="E11" s="11">
        <f t="shared" si="0"/>
        <v>533.55062911923312</v>
      </c>
      <c r="F11">
        <v>544</v>
      </c>
      <c r="G11" s="10">
        <v>1.2262999999999999</v>
      </c>
      <c r="H11" s="7">
        <f t="shared" si="1"/>
        <v>498.61860882328966</v>
      </c>
    </row>
    <row r="12" spans="2:8">
      <c r="B12" s="1">
        <v>2021</v>
      </c>
      <c r="C12">
        <v>590</v>
      </c>
      <c r="D12">
        <f>1.1683+0.023</f>
        <v>1.1912999999999998</v>
      </c>
      <c r="E12" s="11">
        <f t="shared" si="0"/>
        <v>535.96743053806779</v>
      </c>
      <c r="F12">
        <v>551</v>
      </c>
      <c r="G12">
        <f>1.226+0.027</f>
        <v>1.2529999999999999</v>
      </c>
      <c r="H12" s="7">
        <f t="shared" si="1"/>
        <v>494.27294493216294</v>
      </c>
    </row>
    <row r="14" spans="2:8">
      <c r="B14" t="s">
        <v>16</v>
      </c>
    </row>
    <row r="15" spans="2:8">
      <c r="B15" t="s">
        <v>19</v>
      </c>
    </row>
    <row r="16" spans="2:8">
      <c r="B16" t="s">
        <v>20</v>
      </c>
    </row>
    <row r="19" spans="2:5">
      <c r="C19" t="s">
        <v>26</v>
      </c>
    </row>
    <row r="20" spans="2:5">
      <c r="C20" s="1" t="s">
        <v>27</v>
      </c>
      <c r="D20" s="1" t="s">
        <v>28</v>
      </c>
      <c r="E20" s="14" t="s">
        <v>29</v>
      </c>
    </row>
    <row r="21" spans="2:5">
      <c r="B21">
        <v>2012</v>
      </c>
      <c r="C21">
        <v>1090</v>
      </c>
      <c r="D21" s="10">
        <v>1.0511999999999999</v>
      </c>
      <c r="E21" s="11">
        <f t="shared" ref="E21:E29" si="2">C21/D21*$D$25</f>
        <v>1158.6434550989347</v>
      </c>
    </row>
    <row r="22" spans="2:5">
      <c r="B22">
        <v>2013</v>
      </c>
      <c r="C22">
        <v>1112</v>
      </c>
      <c r="D22" s="10">
        <v>1.0659000000000001</v>
      </c>
      <c r="E22" s="11">
        <f t="shared" si="2"/>
        <v>1165.727366544704</v>
      </c>
    </row>
    <row r="23" spans="2:5">
      <c r="B23">
        <v>2014</v>
      </c>
      <c r="C23">
        <v>1136</v>
      </c>
      <c r="D23" s="10">
        <v>1.0825</v>
      </c>
      <c r="E23" s="11">
        <f t="shared" si="2"/>
        <v>1172.6248498845266</v>
      </c>
    </row>
    <row r="24" spans="2:5">
      <c r="B24">
        <v>2015</v>
      </c>
      <c r="C24">
        <v>1161</v>
      </c>
      <c r="D24" s="10">
        <v>1.097</v>
      </c>
      <c r="E24" s="11">
        <f t="shared" si="2"/>
        <v>1182.5901549680948</v>
      </c>
    </row>
    <row r="25" spans="2:5">
      <c r="B25">
        <v>2016</v>
      </c>
      <c r="C25">
        <v>1190</v>
      </c>
      <c r="D25" s="10">
        <v>1.1173999999999999</v>
      </c>
      <c r="E25" s="11">
        <f>C25/D25*$D$25</f>
        <v>1190</v>
      </c>
    </row>
    <row r="26" spans="2:5">
      <c r="B26">
        <v>2017</v>
      </c>
      <c r="C26">
        <v>1220</v>
      </c>
      <c r="D26" s="10">
        <v>1.1404000000000001</v>
      </c>
      <c r="E26" s="11">
        <f t="shared" si="2"/>
        <v>1195.394598386531</v>
      </c>
    </row>
    <row r="27" spans="2:5">
      <c r="B27">
        <v>2018</v>
      </c>
      <c r="C27">
        <v>1252</v>
      </c>
      <c r="D27" s="10">
        <v>1.1653</v>
      </c>
      <c r="E27" s="11">
        <f t="shared" si="2"/>
        <v>1200.5361709431047</v>
      </c>
    </row>
    <row r="28" spans="2:5">
      <c r="B28">
        <v>2019</v>
      </c>
      <c r="C28">
        <v>1286</v>
      </c>
      <c r="D28" s="10">
        <v>1.1920999999999999</v>
      </c>
      <c r="E28" s="11">
        <f t="shared" si="2"/>
        <v>1205.415988591561</v>
      </c>
    </row>
    <row r="29" spans="2:5">
      <c r="B29">
        <v>2020</v>
      </c>
      <c r="C29">
        <v>1321</v>
      </c>
      <c r="D29" s="10">
        <v>1.2189000000000001</v>
      </c>
      <c r="E29" s="11">
        <f t="shared" si="2"/>
        <v>1210.9979489703828</v>
      </c>
    </row>
    <row r="30" spans="2:5">
      <c r="B30">
        <v>2021</v>
      </c>
      <c r="C30">
        <v>1356</v>
      </c>
      <c r="D30">
        <f>1.219+0.027</f>
        <v>1.246</v>
      </c>
      <c r="E30" s="11">
        <f>C30/D30*$D$25</f>
        <v>1216.0468699839487</v>
      </c>
    </row>
  </sheetData>
  <sheetProtection password="E5B0" sheet="1" objects="1" scenarios="1"/>
  <mergeCells count="6">
    <mergeCell ref="C1:C2"/>
    <mergeCell ref="E1:E2"/>
    <mergeCell ref="F1:F2"/>
    <mergeCell ref="H1:H2"/>
    <mergeCell ref="D1:D2"/>
    <mergeCell ref="G1:G2"/>
  </mergeCells>
  <phoneticPr fontId="19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Spending C.3-NEW</vt:lpstr>
      <vt:lpstr>Calcs for $2016-NEW</vt:lpstr>
      <vt:lpstr>Figures for C.1 and C.2-NEW</vt:lpstr>
      <vt:lpstr>Figures-OLD</vt:lpstr>
      <vt:lpstr>Calcs for nondefense $2016-OLD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 DeHaven</dc:creator>
  <cp:lastModifiedBy>Rizqi Rachmat</cp:lastModifiedBy>
  <cp:lastPrinted>2015-10-19T19:29:16Z</cp:lastPrinted>
  <dcterms:created xsi:type="dcterms:W3CDTF">2015-10-02T15:04:04Z</dcterms:created>
  <dcterms:modified xsi:type="dcterms:W3CDTF">2015-10-20T21:49:15Z</dcterms:modified>
</cp:coreProperties>
</file>